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0" documentId="13_ncr:1_{FFFD7341-E2E9-473C-8873-4F666E5778E9}" xr6:coauthVersionLast="47" xr6:coauthVersionMax="47" xr10:uidLastSave="{00000000-0000-0000-0000-000000000000}"/>
  <bookViews>
    <workbookView xWindow="-120" yWindow="-120" windowWidth="29040" windowHeight="15720" tabRatio="868" firstSheet="1" activeTab="1" xr2:uid="{00000000-000D-0000-FFFF-FFFF00000000}"/>
  </bookViews>
  <sheets>
    <sheet name="An Thị Nhàn" sheetId="129" state="hidden" r:id="rId1"/>
    <sheet name="Tổng" sheetId="147" r:id="rId2"/>
    <sheet name="1. Phạm Thị Phương" sheetId="141" state="hidden" r:id="rId3"/>
    <sheet name="01. Phạm Thị Phương" sheetId="146" r:id="rId4"/>
    <sheet name="02. Phạm Thị Phương" sheetId="143" r:id="rId5"/>
    <sheet name="03. Phạm Thị Phương " sheetId="145" r:id="rId6"/>
    <sheet name="04. Tống Thị Phượng" sheetId="144" r:id="rId7"/>
  </sheets>
  <definedNames>
    <definedName name="___CON2" localSheetId="3">#REF!</definedName>
    <definedName name="___CON2" localSheetId="5">#REF!</definedName>
    <definedName name="___CON2">#REF!</definedName>
    <definedName name="___NET2" localSheetId="3">#REF!</definedName>
    <definedName name="___NET2" localSheetId="5">#REF!</definedName>
    <definedName name="___NET2">#REF!</definedName>
    <definedName name="__CON1" localSheetId="3">#REF!</definedName>
    <definedName name="__CON1" localSheetId="5">#REF!</definedName>
    <definedName name="__CON1">#REF!</definedName>
    <definedName name="__CON2" localSheetId="3">#REF!</definedName>
    <definedName name="__CON2" localSheetId="5">#REF!</definedName>
    <definedName name="__CON2">#REF!</definedName>
    <definedName name="__NET2" localSheetId="3">#REF!</definedName>
    <definedName name="__NET2" localSheetId="5">#REF!</definedName>
    <definedName name="__NET2">#REF!</definedName>
    <definedName name="_1" localSheetId="3">#REF!</definedName>
    <definedName name="_1" localSheetId="5">#REF!</definedName>
    <definedName name="_1">#REF!</definedName>
    <definedName name="_2" localSheetId="3">#REF!</definedName>
    <definedName name="_2" localSheetId="5">#REF!</definedName>
    <definedName name="_2">#REF!</definedName>
    <definedName name="_CON1" localSheetId="3">#REF!</definedName>
    <definedName name="_CON1" localSheetId="5">#REF!</definedName>
    <definedName name="_CON1">#REF!</definedName>
    <definedName name="_CON2" localSheetId="3">#REF!</definedName>
    <definedName name="_CON2" localSheetId="5">#REF!</definedName>
    <definedName name="_CON2">#REF!</definedName>
    <definedName name="_Fill" localSheetId="3" hidden="1">#REF!</definedName>
    <definedName name="_Fill" localSheetId="5" hidden="1">#REF!</definedName>
    <definedName name="_Fill" hidden="1">#REF!</definedName>
    <definedName name="_xlnm._FilterDatabase" localSheetId="0" hidden="1">'An Thị Nhàn'!$A$8:$S$20</definedName>
    <definedName name="_NET2" localSheetId="3">#REF!</definedName>
    <definedName name="_NET2" localSheetId="5">#REF!</definedName>
    <definedName name="_NET2" localSheetId="0">#REF!</definedName>
    <definedName name="_NET2">#REF!</definedName>
    <definedName name="_Order1" hidden="1">255</definedName>
    <definedName name="_Order2" hidden="1">255</definedName>
    <definedName name="_Sort" localSheetId="3" hidden="1">#REF!</definedName>
    <definedName name="_Sort" localSheetId="5" hidden="1">#REF!</definedName>
    <definedName name="_Sort" localSheetId="0" hidden="1">#REF!</definedName>
    <definedName name="_Sort" hidden="1">#REF!</definedName>
    <definedName name="a" localSheetId="3">#REF!</definedName>
    <definedName name="a" localSheetId="5">#REF!</definedName>
    <definedName name="a" localSheetId="0">#REF!</definedName>
    <definedName name="a">#REF!</definedName>
    <definedName name="aa" localSheetId="3">#REF!</definedName>
    <definedName name="aa" localSheetId="5">#REF!</definedName>
    <definedName name="aa" localSheetId="0">#REF!</definedName>
    <definedName name="aa">#REF!</definedName>
    <definedName name="aaaa" localSheetId="3">#REF!</definedName>
    <definedName name="aaaa" localSheetId="5">#REF!</definedName>
    <definedName name="aaaa" localSheetId="0">#REF!</definedName>
    <definedName name="aaaa">#REF!</definedName>
    <definedName name="adasdfwfwqfqfq" localSheetId="3">#REF!</definedName>
    <definedName name="adasdfwfwqfqfq" localSheetId="5">#REF!</definedName>
    <definedName name="adasdfwfwqfqfq" localSheetId="0">#REF!</definedName>
    <definedName name="adasdfwfwqfqfq">#REF!</definedName>
    <definedName name="adsà" localSheetId="3">#REF!</definedName>
    <definedName name="adsà" localSheetId="5">#REF!</definedName>
    <definedName name="adsà">#REF!</definedName>
    <definedName name="azcss" localSheetId="3">#REF!</definedName>
    <definedName name="azcss" localSheetId="5">#REF!</definedName>
    <definedName name="azcss">#REF!</definedName>
    <definedName name="b" localSheetId="3">#REF!</definedName>
    <definedName name="b" localSheetId="5">#REF!</definedName>
    <definedName name="b" localSheetId="0">#REF!</definedName>
    <definedName name="b">#REF!</definedName>
    <definedName name="bbnthththrtjrtjrjr" localSheetId="3">#REF!</definedName>
    <definedName name="bbnthththrtjrtjrjr" localSheetId="5">#REF!</definedName>
    <definedName name="bbnthththrtjrtjrjr" localSheetId="0">#REF!</definedName>
    <definedName name="bbnthththrtjrtjrjr">#REF!</definedName>
    <definedName name="BOQ" localSheetId="3">#REF!</definedName>
    <definedName name="BOQ" localSheetId="5">#REF!</definedName>
    <definedName name="BOQ">#REF!</definedName>
    <definedName name="BVCISUMMARY" localSheetId="3">#REF!</definedName>
    <definedName name="BVCISUMMARY" localSheetId="5">#REF!</definedName>
    <definedName name="BVCISUMMARY">#REF!</definedName>
    <definedName name="ca" localSheetId="3">#REF!</definedName>
    <definedName name="ca" localSheetId="5">#REF!</definedName>
    <definedName name="ca">#REF!</definedName>
    <definedName name="ccaqqw" localSheetId="3">#REF!</definedName>
    <definedName name="ccaqqw" localSheetId="5">#REF!</definedName>
    <definedName name="ccaqqw">#REF!</definedName>
    <definedName name="cccccc" localSheetId="3">#REF!</definedName>
    <definedName name="cccccc" localSheetId="5">#REF!</definedName>
    <definedName name="cccccc">#REF!</definedName>
    <definedName name="ccczs" localSheetId="3">#REF!</definedName>
    <definedName name="ccczs" localSheetId="5">#REF!</definedName>
    <definedName name="ccczs">#REF!</definedName>
    <definedName name="ccczzzzzzzzz" localSheetId="3">#REF!</definedName>
    <definedName name="ccczzzzzzzzz" localSheetId="5">#REF!</definedName>
    <definedName name="ccczzzzzzzzz">#REF!</definedName>
    <definedName name="COMMON" localSheetId="3">#REF!</definedName>
    <definedName name="COMMON" localSheetId="5">#REF!</definedName>
    <definedName name="COMMON">#REF!</definedName>
    <definedName name="CON_EQP_COS" localSheetId="3">#REF!</definedName>
    <definedName name="CON_EQP_COS" localSheetId="5">#REF!</definedName>
    <definedName name="CON_EQP_COS">#REF!</definedName>
    <definedName name="COVER" localSheetId="3">#REF!</definedName>
    <definedName name="COVER" localSheetId="5">#REF!</definedName>
    <definedName name="COVER">#REF!</definedName>
    <definedName name="CRITINST" localSheetId="3">#REF!</definedName>
    <definedName name="CRITINST" localSheetId="5">#REF!</definedName>
    <definedName name="CRITINST">#REF!</definedName>
    <definedName name="CRITPURC" localSheetId="3">#REF!</definedName>
    <definedName name="CRITPURC" localSheetId="5">#REF!</definedName>
    <definedName name="CRITPURC">#REF!</definedName>
    <definedName name="CS_10" localSheetId="3">#REF!</definedName>
    <definedName name="CS_10" localSheetId="5">#REF!</definedName>
    <definedName name="CS_10">#REF!</definedName>
    <definedName name="CS_100" localSheetId="3">#REF!</definedName>
    <definedName name="CS_100" localSheetId="5">#REF!</definedName>
    <definedName name="CS_100">#REF!</definedName>
    <definedName name="CS_10S" localSheetId="3">#REF!</definedName>
    <definedName name="CS_10S" localSheetId="5">#REF!</definedName>
    <definedName name="CS_10S">#REF!</definedName>
    <definedName name="CS_120" localSheetId="3">#REF!</definedName>
    <definedName name="CS_120" localSheetId="5">#REF!</definedName>
    <definedName name="CS_120">#REF!</definedName>
    <definedName name="CS_140" localSheetId="3">#REF!</definedName>
    <definedName name="CS_140" localSheetId="5">#REF!</definedName>
    <definedName name="CS_140">#REF!</definedName>
    <definedName name="CS_160" localSheetId="3">#REF!</definedName>
    <definedName name="CS_160" localSheetId="5">#REF!</definedName>
    <definedName name="CS_160">#REF!</definedName>
    <definedName name="CS_20" localSheetId="3">#REF!</definedName>
    <definedName name="CS_20" localSheetId="5">#REF!</definedName>
    <definedName name="CS_20">#REF!</definedName>
    <definedName name="CS_30" localSheetId="3">#REF!</definedName>
    <definedName name="CS_30" localSheetId="5">#REF!</definedName>
    <definedName name="CS_30">#REF!</definedName>
    <definedName name="CS_40" localSheetId="3">#REF!</definedName>
    <definedName name="CS_40" localSheetId="5">#REF!</definedName>
    <definedName name="CS_40">#REF!</definedName>
    <definedName name="CS_40S" localSheetId="3">#REF!</definedName>
    <definedName name="CS_40S" localSheetId="5">#REF!</definedName>
    <definedName name="CS_40S">#REF!</definedName>
    <definedName name="CS_5S" localSheetId="3">#REF!</definedName>
    <definedName name="CS_5S" localSheetId="5">#REF!</definedName>
    <definedName name="CS_5S">#REF!</definedName>
    <definedName name="CS_60" localSheetId="3">#REF!</definedName>
    <definedName name="CS_60" localSheetId="5">#REF!</definedName>
    <definedName name="CS_60">#REF!</definedName>
    <definedName name="CS_80" localSheetId="3">#REF!</definedName>
    <definedName name="CS_80" localSheetId="5">#REF!</definedName>
    <definedName name="CS_80">#REF!</definedName>
    <definedName name="CS_80S" localSheetId="3">#REF!</definedName>
    <definedName name="CS_80S" localSheetId="5">#REF!</definedName>
    <definedName name="CS_80S">#REF!</definedName>
    <definedName name="CS_STD" localSheetId="3">#REF!</definedName>
    <definedName name="CS_STD" localSheetId="5">#REF!</definedName>
    <definedName name="CS_STD">#REF!</definedName>
    <definedName name="CS_XS" localSheetId="3">#REF!</definedName>
    <definedName name="CS_XS" localSheetId="5">#REF!</definedName>
    <definedName name="CS_XS">#REF!</definedName>
    <definedName name="CS_XXS" localSheetId="3">#REF!</definedName>
    <definedName name="CS_XXS" localSheetId="5">#REF!</definedName>
    <definedName name="CS_XXS">#REF!</definedName>
    <definedName name="_xlnm.Database" localSheetId="3">#REF!</definedName>
    <definedName name="_xlnm.Database" localSheetId="5">#REF!</definedName>
    <definedName name="_xlnm.Database">#REF!</definedName>
    <definedName name="ddsdsds" localSheetId="3">#REF!</definedName>
    <definedName name="ddsdsds" localSheetId="5">#REF!</definedName>
    <definedName name="ddsdsds">#REF!</definedName>
    <definedName name="dđ14" localSheetId="3">#REF!</definedName>
    <definedName name="dđ14" localSheetId="5">#REF!</definedName>
    <definedName name="dđ14">#REF!</definedName>
    <definedName name="DSUMDATA" localSheetId="3">#REF!</definedName>
    <definedName name="DSUMDATA" localSheetId="5">#REF!</definedName>
    <definedName name="DSUMDATA">#REF!</definedName>
    <definedName name="đ" localSheetId="3">#REF!</definedName>
    <definedName name="đ" localSheetId="5">#REF!</definedName>
    <definedName name="đ">#REF!</definedName>
    <definedName name="eeeeeeeeeeeeeeeeeeee" localSheetId="3">#REF!</definedName>
    <definedName name="eeeeeeeeeeeeeeeeeeee" localSheetId="5">#REF!</definedName>
    <definedName name="eeeeeeeeeeeeeeeeeeee">#REF!</definedName>
    <definedName name="eeeeq" localSheetId="3">#REF!</definedName>
    <definedName name="eeeeq" localSheetId="5">#REF!</definedName>
    <definedName name="eeeeq">#REF!</definedName>
    <definedName name="End_1" localSheetId="3">#REF!</definedName>
    <definedName name="End_1" localSheetId="5">#REF!</definedName>
    <definedName name="End_1">#REF!</definedName>
    <definedName name="End_10" localSheetId="3">#REF!</definedName>
    <definedName name="End_10" localSheetId="5">#REF!</definedName>
    <definedName name="End_10">#REF!</definedName>
    <definedName name="End_11" localSheetId="3">#REF!</definedName>
    <definedName name="End_11" localSheetId="5">#REF!</definedName>
    <definedName name="End_11">#REF!</definedName>
    <definedName name="End_12" localSheetId="3">#REF!</definedName>
    <definedName name="End_12" localSheetId="5">#REF!</definedName>
    <definedName name="End_12">#REF!</definedName>
    <definedName name="End_13" localSheetId="3">#REF!</definedName>
    <definedName name="End_13" localSheetId="5">#REF!</definedName>
    <definedName name="End_13">#REF!</definedName>
    <definedName name="End_2" localSheetId="3">#REF!</definedName>
    <definedName name="End_2" localSheetId="5">#REF!</definedName>
    <definedName name="End_2">#REF!</definedName>
    <definedName name="End_3" localSheetId="3">#REF!</definedName>
    <definedName name="End_3" localSheetId="5">#REF!</definedName>
    <definedName name="End_3">#REF!</definedName>
    <definedName name="End_4" localSheetId="3">#REF!</definedName>
    <definedName name="End_4" localSheetId="5">#REF!</definedName>
    <definedName name="End_4">#REF!</definedName>
    <definedName name="End_5" localSheetId="3">#REF!</definedName>
    <definedName name="End_5" localSheetId="5">#REF!</definedName>
    <definedName name="End_5">#REF!</definedName>
    <definedName name="End_6" localSheetId="3">#REF!</definedName>
    <definedName name="End_6" localSheetId="5">#REF!</definedName>
    <definedName name="End_6">#REF!</definedName>
    <definedName name="End_7" localSheetId="3">#REF!</definedName>
    <definedName name="End_7" localSheetId="5">#REF!</definedName>
    <definedName name="End_7">#REF!</definedName>
    <definedName name="End_8" localSheetId="3">#REF!</definedName>
    <definedName name="End_8" localSheetId="5">#REF!</definedName>
    <definedName name="End_8">#REF!</definedName>
    <definedName name="End_9" localSheetId="3">#REF!</definedName>
    <definedName name="End_9" localSheetId="5">#REF!</definedName>
    <definedName name="End_9">#REF!</definedName>
    <definedName name="_xlnm.Extract" localSheetId="3">#REF!</definedName>
    <definedName name="_xlnm.Extract" localSheetId="5">#REF!</definedName>
    <definedName name="_xlnm.Extract">#REF!</definedName>
    <definedName name="f" localSheetId="3">#REF!</definedName>
    <definedName name="f" localSheetId="5">#REF!</definedName>
    <definedName name="f">#REF!</definedName>
    <definedName name="fegeggheh" localSheetId="3">#REF!</definedName>
    <definedName name="fegeggheh" localSheetId="5">#REF!</definedName>
    <definedName name="fegeggheh">#REF!</definedName>
    <definedName name="ffss" localSheetId="3">#REF!</definedName>
    <definedName name="ffss" localSheetId="5">#REF!</definedName>
    <definedName name="ffss">#REF!</definedName>
    <definedName name="ffssffwf" localSheetId="3">#REF!</definedName>
    <definedName name="ffssffwf" localSheetId="5">#REF!</definedName>
    <definedName name="ffssffwf">#REF!</definedName>
    <definedName name="fgdfg" localSheetId="3">#REF!</definedName>
    <definedName name="fgdfg" localSheetId="5">#REF!</definedName>
    <definedName name="fgdfg">#REF!</definedName>
    <definedName name="fsdf" localSheetId="3">#REF!</definedName>
    <definedName name="fsdf" localSheetId="5">#REF!</definedName>
    <definedName name="fsdf">#REF!</definedName>
    <definedName name="fsdfsd" localSheetId="3">#REF!</definedName>
    <definedName name="fsdfsd" localSheetId="5">#REF!</definedName>
    <definedName name="fsdfsd">#REF!</definedName>
    <definedName name="gdfgdf" localSheetId="3" hidden="1">{"'Sheet1'!$L$16"}</definedName>
    <definedName name="gdfgdf" localSheetId="5" hidden="1">{"'Sheet1'!$L$16"}</definedName>
    <definedName name="gdfgdf" localSheetId="0" hidden="1">{"'Sheet1'!$L$16"}</definedName>
    <definedName name="gdfgdf" hidden="1">{"'Sheet1'!$L$16"}</definedName>
    <definedName name="gggaa" localSheetId="3">#REF!</definedName>
    <definedName name="gggaa" localSheetId="5">#REF!</definedName>
    <definedName name="gggaa">#REF!</definedName>
    <definedName name="gggaaa" localSheetId="3">#REF!</definedName>
    <definedName name="gggaaa" localSheetId="5">#REF!</definedName>
    <definedName name="gggaaa">#REF!</definedName>
    <definedName name="h" localSheetId="3" hidden="1">{"'Sheet1'!$L$16"}</definedName>
    <definedName name="h" localSheetId="5" hidden="1">{"'Sheet1'!$L$16"}</definedName>
    <definedName name="h" localSheetId="0" hidden="1">{"'Sheet1'!$L$16"}</definedName>
    <definedName name="h" hidden="1">{"'Sheet1'!$L$16"}</definedName>
    <definedName name="hágdjasgd" localSheetId="3">#REF!</definedName>
    <definedName name="hágdjasgd" localSheetId="5">#REF!</definedName>
    <definedName name="hágdjasgd">#REF!</definedName>
    <definedName name="HOME_MANP" localSheetId="3">#REF!</definedName>
    <definedName name="HOME_MANP" localSheetId="5">#REF!</definedName>
    <definedName name="HOME_MANP">#REF!</definedName>
    <definedName name="HOMEOFFICE_COST" localSheetId="3">#REF!</definedName>
    <definedName name="HOMEOFFICE_COST" localSheetId="5">#REF!</definedName>
    <definedName name="HOMEOFFICE_COST">#REF!</definedName>
    <definedName name="HTML_CodePage" hidden="1">950</definedName>
    <definedName name="HTML_Control" localSheetId="3" hidden="1">{"'Sheet1'!$L$16"}</definedName>
    <definedName name="HTML_Control" localSheetId="5" hidden="1">{"'Sheet1'!$L$16"}</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ogn1111" localSheetId="3">#REF!</definedName>
    <definedName name="huogn1111" localSheetId="5">#REF!</definedName>
    <definedName name="huogn1111">#REF!</definedName>
    <definedName name="huong1" localSheetId="3">#REF!</definedName>
    <definedName name="huong1" localSheetId="5">#REF!</definedName>
    <definedName name="huong1">#REF!</definedName>
    <definedName name="huong123" localSheetId="3">#REF!</definedName>
    <definedName name="huong123" localSheetId="5">#REF!</definedName>
    <definedName name="huong123">#REF!</definedName>
    <definedName name="huy" localSheetId="3" hidden="1">{"'Sheet1'!$L$16"}</definedName>
    <definedName name="huy" localSheetId="5" hidden="1">{"'Sheet1'!$L$16"}</definedName>
    <definedName name="huy" localSheetId="0" hidden="1">{"'Sheet1'!$L$16"}</definedName>
    <definedName name="huy" hidden="1">{"'Sheet1'!$L$16"}</definedName>
    <definedName name="IDLAB_COST" localSheetId="3">#REF!</definedName>
    <definedName name="IDLAB_COST" localSheetId="5">#REF!</definedName>
    <definedName name="IDLAB_COST">#REF!</definedName>
    <definedName name="INDMANP" localSheetId="3">#REF!</definedName>
    <definedName name="INDMANP" localSheetId="5">#REF!</definedName>
    <definedName name="INDMANP">#REF!</definedName>
    <definedName name="kkkkkkkk" localSheetId="3">#REF!</definedName>
    <definedName name="kkkkkkkk" localSheetId="5">#REF!</definedName>
    <definedName name="kkkkkkkk">#REF!</definedName>
    <definedName name="kkpppppkkkk" localSheetId="3">#REF!</definedName>
    <definedName name="kkpppppkkkk" localSheetId="5">#REF!</definedName>
    <definedName name="kkpppppkkkk">#REF!</definedName>
    <definedName name="L" localSheetId="3">#REF!</definedName>
    <definedName name="L" localSheetId="5">#REF!</definedName>
    <definedName name="L" localSheetId="0">#REF!</definedName>
    <definedName name="L">#REF!</definedName>
    <definedName name="MAJ_CON_EQP" localSheetId="3">#REF!</definedName>
    <definedName name="MAJ_CON_EQP" localSheetId="5">#REF!</definedName>
    <definedName name="MAJ_CON_EQP" localSheetId="0">#REF!</definedName>
    <definedName name="MAJ_CON_EQP">#REF!</definedName>
    <definedName name="MG_A" localSheetId="3">#REF!</definedName>
    <definedName name="MG_A" localSheetId="5">#REF!</definedName>
    <definedName name="MG_A">#REF!</definedName>
    <definedName name="NET" localSheetId="3">#REF!</definedName>
    <definedName name="NET" localSheetId="5">#REF!</definedName>
    <definedName name="NET">#REF!</definedName>
    <definedName name="NET_1" localSheetId="3">#REF!</definedName>
    <definedName name="NET_1" localSheetId="5">#REF!</definedName>
    <definedName name="NET_1">#REF!</definedName>
    <definedName name="NET_ANA" localSheetId="3">#REF!</definedName>
    <definedName name="NET_ANA" localSheetId="5">#REF!</definedName>
    <definedName name="NET_ANA">#REF!</definedName>
    <definedName name="NET_ANA_1" localSheetId="3">#REF!</definedName>
    <definedName name="NET_ANA_1" localSheetId="5">#REF!</definedName>
    <definedName name="NET_ANA_1">#REF!</definedName>
    <definedName name="NET_ANA_2" localSheetId="3">#REF!</definedName>
    <definedName name="NET_ANA_2" localSheetId="5">#REF!</definedName>
    <definedName name="NET_ANA_2">#REF!</definedName>
    <definedName name="NguyenHien" localSheetId="3">#REF!</definedName>
    <definedName name="NguyenHien" localSheetId="5">#REF!</definedName>
    <definedName name="NguyenHien">#REF!</definedName>
    <definedName name="nguyenvanhien" localSheetId="3">#REF!</definedName>
    <definedName name="nguyenvanhien" localSheetId="5">#REF!</definedName>
    <definedName name="nguyenvanhien">#REF!</definedName>
    <definedName name="nguyenVanhienn" localSheetId="3">#REF!</definedName>
    <definedName name="nguyenVanhienn" localSheetId="5">#REF!</definedName>
    <definedName name="nguyenVanhienn">#REF!</definedName>
    <definedName name="P" localSheetId="3">#REF!</definedName>
    <definedName name="P" localSheetId="5">#REF!</definedName>
    <definedName name="P">#REF!</definedName>
    <definedName name="pád" localSheetId="3">#REF!</definedName>
    <definedName name="pád" localSheetId="5">#REF!</definedName>
    <definedName name="pád">#REF!</definedName>
    <definedName name="_xlnm.Print_Area" localSheetId="3">'01. Phạm Thị Phương'!$A$2:$H$34</definedName>
    <definedName name="_xlnm.Print_Area" localSheetId="4">'02. Phạm Thị Phương'!$A$2:$H$13</definedName>
    <definedName name="_xlnm.Print_Area" localSheetId="5">'03. Phạm Thị Phương '!$A$2:$H$14</definedName>
    <definedName name="_xlnm.Print_Area" localSheetId="6">'04. Tống Thị Phượng'!$A$2:$G$24</definedName>
    <definedName name="_xlnm.Print_Area" localSheetId="2">'1. Phạm Thị Phương'!$A$1:$H$28</definedName>
    <definedName name="_xlnm.Print_Area" localSheetId="0">'An Thị Nhàn'!$A$1:$R$13</definedName>
    <definedName name="_xlnm.Print_Area" localSheetId="1">Tổng!$A$1:$M$23</definedName>
    <definedName name="_xlnm.Print_Area">#REF!</definedName>
    <definedName name="PRINT_AREA_MI" localSheetId="3">#REF!</definedName>
    <definedName name="PRINT_AREA_MI" localSheetId="5">#REF!</definedName>
    <definedName name="PRINT_AREA_MI">#REF!</definedName>
    <definedName name="_xlnm.Print_Titles" localSheetId="3">'01. Phạm Thị Phương'!$7:$7</definedName>
    <definedName name="_xlnm.Print_Titles" localSheetId="6">'04. Tống Thị Phượng'!$7:$7</definedName>
    <definedName name="_xlnm.Print_Titles" localSheetId="1">Tổng!$4:$6</definedName>
    <definedName name="_xlnm.Print_Titles">#REF!</definedName>
    <definedName name="PRINT_TITLES_MI" localSheetId="3">#REF!</definedName>
    <definedName name="PRINT_TITLES_MI" localSheetId="5">#REF!</definedName>
    <definedName name="PRINT_TITLES_MI">#REF!</definedName>
    <definedName name="PRINTA" localSheetId="3">#REF!</definedName>
    <definedName name="PRINTA" localSheetId="5">#REF!</definedName>
    <definedName name="PRINTA">#REF!</definedName>
    <definedName name="PRINTB" localSheetId="3">#REF!</definedName>
    <definedName name="PRINTB" localSheetId="5">#REF!</definedName>
    <definedName name="PRINTB">#REF!</definedName>
    <definedName name="PRINTC" localSheetId="3">#REF!</definedName>
    <definedName name="PRINTC" localSheetId="5">#REF!</definedName>
    <definedName name="PRINTC">#REF!</definedName>
    <definedName name="PROPOSAL" localSheetId="3">#REF!</definedName>
    <definedName name="PROPOSAL" localSheetId="5">#REF!</definedName>
    <definedName name="PROPOSAL">#REF!</definedName>
    <definedName name="qaaqqqqq" localSheetId="3">#REF!</definedName>
    <definedName name="qaaqqqqq" localSheetId="5">#REF!</definedName>
    <definedName name="qaaqqqqq">#REF!</definedName>
    <definedName name="qqqqqaaaaaaa" localSheetId="3">#REF!</definedName>
    <definedName name="qqqqqaaaaaaa" localSheetId="5">#REF!</definedName>
    <definedName name="qqqqqaaaaaaa">#REF!</definedName>
    <definedName name="qqqqqqq" localSheetId="3">#REF!</definedName>
    <definedName name="qqqqqqq" localSheetId="5">#REF!</definedName>
    <definedName name="qqqqqqq">#REF!</definedName>
    <definedName name="qqqqqqqqqqqqqqqqqqqqqqqqqq" localSheetId="3">#REF!</definedName>
    <definedName name="qqqqqqqqqqqqqqqqqqqqqqqqqq" localSheetId="5">#REF!</definedName>
    <definedName name="qqqqqqqqqqqqqqqqqqqqqqqqqq">#REF!</definedName>
    <definedName name="rểtw" localSheetId="3">#REF!</definedName>
    <definedName name="rểtw" localSheetId="5">#REF!</definedName>
    <definedName name="rểtw">#REF!</definedName>
    <definedName name="s" localSheetId="3">#REF!</definedName>
    <definedName name="s" localSheetId="5">#REF!</definedName>
    <definedName name="s">#REF!</definedName>
    <definedName name="sdddd" localSheetId="3">#REF!</definedName>
    <definedName name="sdddd" localSheetId="5">#REF!</definedName>
    <definedName name="sdddd">#REF!</definedName>
    <definedName name="sfff" localSheetId="3">#REF!</definedName>
    <definedName name="sfff" localSheetId="5">#REF!</definedName>
    <definedName name="sfff">#REF!</definedName>
    <definedName name="SORT" localSheetId="3">#REF!</definedName>
    <definedName name="SORT" localSheetId="5">#REF!</definedName>
    <definedName name="SORT">#REF!</definedName>
    <definedName name="SPEC" localSheetId="3">#REF!</definedName>
    <definedName name="SPEC" localSheetId="5">#REF!</definedName>
    <definedName name="SPEC">#REF!</definedName>
    <definedName name="SPECSUMMARY" localSheetId="3">#REF!</definedName>
    <definedName name="SPECSUMMARY" localSheetId="5">#REF!</definedName>
    <definedName name="SPECSUMMARY">#REF!</definedName>
    <definedName name="ssssfsfsfffsfstt" localSheetId="3">#REF!</definedName>
    <definedName name="ssssfsfsfffsfstt" localSheetId="5">#REF!</definedName>
    <definedName name="ssssfsfsfffsfstt">#REF!</definedName>
    <definedName name="ssssss" localSheetId="3">#REF!</definedName>
    <definedName name="ssssss" localSheetId="5">#REF!</definedName>
    <definedName name="ssssss">#REF!</definedName>
    <definedName name="ssszzzq" localSheetId="3">#REF!</definedName>
    <definedName name="ssszzzq" localSheetId="5">#REF!</definedName>
    <definedName name="ssszzzq">#REF!</definedName>
    <definedName name="Start_1" localSheetId="3">#REF!</definedName>
    <definedName name="Start_1" localSheetId="5">#REF!</definedName>
    <definedName name="Start_1">#REF!</definedName>
    <definedName name="Start_10" localSheetId="3">#REF!</definedName>
    <definedName name="Start_10" localSheetId="5">#REF!</definedName>
    <definedName name="Start_10">#REF!</definedName>
    <definedName name="Start_11" localSheetId="3">#REF!</definedName>
    <definedName name="Start_11" localSheetId="5">#REF!</definedName>
    <definedName name="Start_11">#REF!</definedName>
    <definedName name="Start_12" localSheetId="3">#REF!</definedName>
    <definedName name="Start_12" localSheetId="5">#REF!</definedName>
    <definedName name="Start_12">#REF!</definedName>
    <definedName name="Start_13" localSheetId="3">#REF!</definedName>
    <definedName name="Start_13" localSheetId="5">#REF!</definedName>
    <definedName name="Start_13">#REF!</definedName>
    <definedName name="Start_2" localSheetId="3">#REF!</definedName>
    <definedName name="Start_2" localSheetId="5">#REF!</definedName>
    <definedName name="Start_2">#REF!</definedName>
    <definedName name="Start_3" localSheetId="3">#REF!</definedName>
    <definedName name="Start_3" localSheetId="5">#REF!</definedName>
    <definedName name="Start_3">#REF!</definedName>
    <definedName name="Start_4" localSheetId="3">#REF!</definedName>
    <definedName name="Start_4" localSheetId="5">#REF!</definedName>
    <definedName name="Start_4">#REF!</definedName>
    <definedName name="Start_5" localSheetId="3">#REF!</definedName>
    <definedName name="Start_5" localSheetId="5">#REF!</definedName>
    <definedName name="Start_5">#REF!</definedName>
    <definedName name="Start_6" localSheetId="3">#REF!</definedName>
    <definedName name="Start_6" localSheetId="5">#REF!</definedName>
    <definedName name="Start_6">#REF!</definedName>
    <definedName name="Start_7" localSheetId="3">#REF!</definedName>
    <definedName name="Start_7" localSheetId="5">#REF!</definedName>
    <definedName name="Start_7">#REF!</definedName>
    <definedName name="Start_8" localSheetId="3">#REF!</definedName>
    <definedName name="Start_8" localSheetId="5">#REF!</definedName>
    <definedName name="Start_8">#REF!</definedName>
    <definedName name="Start_9" localSheetId="3">#REF!</definedName>
    <definedName name="Start_9" localSheetId="5">#REF!</definedName>
    <definedName name="Start_9">#REF!</definedName>
    <definedName name="SUMMARY" localSheetId="3">#REF!</definedName>
    <definedName name="SUMMARY" localSheetId="5">#REF!</definedName>
    <definedName name="SUMMARY">#REF!</definedName>
    <definedName name="tewtwetwtewtewtw" localSheetId="3">#REF!</definedName>
    <definedName name="tewtwetwtewtewtw" localSheetId="5">#REF!</definedName>
    <definedName name="tewtwetwtewtewtw">#REF!</definedName>
    <definedName name="thanh" localSheetId="3">#REF!</definedName>
    <definedName name="thanh" localSheetId="5">#REF!</definedName>
    <definedName name="thanh">#REF!</definedName>
    <definedName name="ưW" localSheetId="3">#REF!</definedName>
    <definedName name="ưW" localSheetId="5">#REF!</definedName>
    <definedName name="ưW">#REF!</definedName>
    <definedName name="VARIINST" localSheetId="3">#REF!</definedName>
    <definedName name="VARIINST" localSheetId="5">#REF!</definedName>
    <definedName name="VARIINST">#REF!</definedName>
    <definedName name="VARIPURC" localSheetId="3">#REF!</definedName>
    <definedName name="VARIPURC" localSheetId="5">#REF!</definedName>
    <definedName name="VARIPURC">#REF!</definedName>
    <definedName name="vuvanthin" localSheetId="3">#REF!</definedName>
    <definedName name="vuvanthin" localSheetId="5">#REF!</definedName>
    <definedName name="vuvanthin">#REF!</definedName>
    <definedName name="vv" localSheetId="3">#REF!</definedName>
    <definedName name="vv" localSheetId="5">#REF!</definedName>
    <definedName name="vv">#REF!</definedName>
    <definedName name="W" localSheetId="3">#REF!</definedName>
    <definedName name="W" localSheetId="5">#REF!</definedName>
    <definedName name="W">#REF!</definedName>
    <definedName name="X" localSheetId="3">#REF!</definedName>
    <definedName name="X" localSheetId="5">#REF!</definedName>
    <definedName name="X">#REF!</definedName>
    <definedName name="x10cs" localSheetId="3">#REF!</definedName>
    <definedName name="x10cs" localSheetId="5">#REF!</definedName>
    <definedName name="x10cs">#REF!</definedName>
    <definedName name="yttttuhh9h9hu9u9hu9gt" localSheetId="3">#REF!</definedName>
    <definedName name="yttttuhh9h9hu9u9hu9gt" localSheetId="5">#REF!</definedName>
    <definedName name="yttttuhh9h9hu9u9hu9gt">#REF!</definedName>
    <definedName name="ZYX" localSheetId="3">#REF!</definedName>
    <definedName name="ZYX" localSheetId="5">#REF!</definedName>
    <definedName name="ZYX">#REF!</definedName>
    <definedName name="ZZZ" localSheetId="3">#REF!</definedName>
    <definedName name="ZZZ" localSheetId="5">#REF!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45" l="1"/>
  <c r="A3" i="145"/>
  <c r="A5" i="143"/>
  <c r="A3" i="143"/>
  <c r="A5" i="146"/>
  <c r="A3" i="146"/>
  <c r="A5" i="144"/>
  <c r="A3" i="144"/>
  <c r="H12" i="147"/>
  <c r="H8" i="147" s="1"/>
  <c r="J12" i="147"/>
  <c r="F11" i="147"/>
  <c r="I10" i="147"/>
  <c r="I8" i="147" s="1"/>
  <c r="G10" i="147"/>
  <c r="G8" i="147" s="1"/>
  <c r="F9" i="147"/>
  <c r="D8" i="147"/>
  <c r="J8" i="147"/>
  <c r="D15" i="147"/>
  <c r="D18" i="147" l="1"/>
  <c r="D17" i="144" l="1"/>
  <c r="G32" i="146"/>
  <c r="D33" i="146"/>
  <c r="D9" i="146"/>
  <c r="I9" i="146" s="1"/>
  <c r="J9" i="146" s="1"/>
  <c r="D10" i="146"/>
  <c r="I10" i="146" s="1"/>
  <c r="G10" i="146"/>
  <c r="D11" i="146"/>
  <c r="G11" i="146" s="1"/>
  <c r="D12" i="146"/>
  <c r="G12" i="146" s="1"/>
  <c r="D13" i="146"/>
  <c r="G13" i="146" s="1"/>
  <c r="D14" i="146"/>
  <c r="I14" i="146" s="1"/>
  <c r="D15" i="146"/>
  <c r="G15" i="146" s="1"/>
  <c r="G16" i="146"/>
  <c r="D17" i="146"/>
  <c r="G17" i="146" s="1"/>
  <c r="D18" i="146"/>
  <c r="G18" i="146" s="1"/>
  <c r="D19" i="146"/>
  <c r="G19" i="146" s="1"/>
  <c r="D20" i="146"/>
  <c r="G20" i="146" s="1"/>
  <c r="D21" i="146"/>
  <c r="G21" i="146" s="1"/>
  <c r="D22" i="146"/>
  <c r="G22" i="146" s="1"/>
  <c r="D23" i="146"/>
  <c r="G23" i="146" s="1"/>
  <c r="D24" i="146"/>
  <c r="G24" i="146" s="1"/>
  <c r="D25" i="146"/>
  <c r="G25" i="146" s="1"/>
  <c r="D26" i="146"/>
  <c r="G26" i="146" s="1"/>
  <c r="D27" i="146"/>
  <c r="I27" i="146" s="1"/>
  <c r="D28" i="146"/>
  <c r="I28" i="146" s="1"/>
  <c r="D29" i="146"/>
  <c r="G29" i="146" s="1"/>
  <c r="D30" i="146"/>
  <c r="G30" i="146" s="1"/>
  <c r="D31" i="146"/>
  <c r="G31" i="146" s="1"/>
  <c r="G9" i="146" l="1"/>
  <c r="G14" i="146"/>
  <c r="G28" i="146"/>
  <c r="J10" i="146"/>
  <c r="J11" i="146" s="1"/>
  <c r="J12" i="146" s="1"/>
  <c r="J13" i="146" s="1"/>
  <c r="J14" i="146" s="1"/>
  <c r="J15" i="146" s="1"/>
  <c r="J16" i="146" s="1"/>
  <c r="G27" i="146"/>
  <c r="I21" i="146"/>
  <c r="I20" i="146"/>
  <c r="I19" i="146"/>
  <c r="I18" i="146"/>
  <c r="I17" i="146"/>
  <c r="D13" i="144"/>
  <c r="F13" i="144" s="1"/>
  <c r="F14" i="144"/>
  <c r="F12" i="144"/>
  <c r="D9" i="144"/>
  <c r="G8" i="146" l="1"/>
  <c r="G34" i="146" s="1"/>
  <c r="I34" i="146"/>
  <c r="J17" i="146"/>
  <c r="J18" i="146" s="1"/>
  <c r="J19" i="146" s="1"/>
  <c r="J20" i="146" s="1"/>
  <c r="J21" i="146" s="1"/>
  <c r="J22" i="146" s="1"/>
  <c r="J23" i="146" s="1"/>
  <c r="J24" i="146" s="1"/>
  <c r="J25" i="146" s="1"/>
  <c r="J26" i="146" s="1"/>
  <c r="J27" i="146" s="1"/>
  <c r="J28" i="146" s="1"/>
  <c r="H23" i="144"/>
  <c r="H22" i="144"/>
  <c r="H21" i="144"/>
  <c r="F21" i="144"/>
  <c r="F20" i="144"/>
  <c r="F19" i="144" l="1"/>
  <c r="H11" i="144"/>
  <c r="H10" i="144"/>
  <c r="H17" i="144"/>
  <c r="D9" i="145" l="1"/>
  <c r="F9" i="145"/>
  <c r="D10" i="145"/>
  <c r="F10" i="145"/>
  <c r="D11" i="145"/>
  <c r="F11" i="145"/>
  <c r="D12" i="145"/>
  <c r="F12" i="145"/>
  <c r="D13" i="145"/>
  <c r="F13" i="145"/>
  <c r="G12" i="145" l="1"/>
  <c r="G10" i="145"/>
  <c r="G13" i="145"/>
  <c r="G9" i="145"/>
  <c r="G11" i="145"/>
  <c r="F14" i="141"/>
  <c r="D14" i="141"/>
  <c r="D13" i="141"/>
  <c r="F13" i="141"/>
  <c r="G15" i="141"/>
  <c r="G16" i="141"/>
  <c r="G17" i="141"/>
  <c r="G18" i="141"/>
  <c r="F12" i="141"/>
  <c r="D12" i="141"/>
  <c r="G12" i="141" l="1"/>
  <c r="G14" i="145"/>
  <c r="K14" i="147" s="1"/>
  <c r="L14" i="147" s="1"/>
  <c r="L13" i="147" s="1"/>
  <c r="G14" i="141"/>
  <c r="G13" i="141"/>
  <c r="D18" i="144" l="1"/>
  <c r="F17" i="144"/>
  <c r="D16" i="144"/>
  <c r="D15" i="144"/>
  <c r="F15" i="144" s="1"/>
  <c r="D11" i="144"/>
  <c r="F11" i="144" s="1"/>
  <c r="D10" i="144"/>
  <c r="F10" i="144" s="1"/>
  <c r="F9" i="144"/>
  <c r="J8" i="144"/>
  <c r="I9" i="144" s="1"/>
  <c r="J9" i="144" s="1"/>
  <c r="I10" i="144" s="1"/>
  <c r="J10" i="144" s="1"/>
  <c r="I11" i="144" s="1"/>
  <c r="J11" i="144" s="1"/>
  <c r="F12" i="143"/>
  <c r="D12" i="143"/>
  <c r="F11" i="143"/>
  <c r="D11" i="143"/>
  <c r="F10" i="143"/>
  <c r="D10" i="143"/>
  <c r="F9" i="143"/>
  <c r="D9" i="143"/>
  <c r="F11" i="141"/>
  <c r="D11" i="141"/>
  <c r="F10" i="141"/>
  <c r="D10" i="141"/>
  <c r="F9" i="141"/>
  <c r="D9" i="141"/>
  <c r="F8" i="141"/>
  <c r="D8" i="141"/>
  <c r="F7" i="141"/>
  <c r="D7" i="141"/>
  <c r="A4" i="141"/>
  <c r="A2" i="141"/>
  <c r="G10" i="143" l="1"/>
  <c r="G10" i="141"/>
  <c r="G11" i="143"/>
  <c r="I15" i="144"/>
  <c r="J15" i="144" s="1"/>
  <c r="I16" i="144" s="1"/>
  <c r="F16" i="144"/>
  <c r="H16" i="144"/>
  <c r="F18" i="144"/>
  <c r="H18" i="144"/>
  <c r="G9" i="143"/>
  <c r="G11" i="141"/>
  <c r="G9" i="141"/>
  <c r="G7" i="141"/>
  <c r="G8" i="141"/>
  <c r="G12" i="143"/>
  <c r="G28" i="141" l="1"/>
  <c r="G13" i="143"/>
  <c r="K9" i="147" s="1"/>
  <c r="J16" i="144"/>
  <c r="I17" i="144" s="1"/>
  <c r="J17" i="144" s="1"/>
  <c r="I18" i="144" s="1"/>
  <c r="J18" i="144" s="1"/>
  <c r="F8" i="144"/>
  <c r="F24" i="144" s="1"/>
  <c r="K11" i="147" s="1"/>
  <c r="L11" i="147" s="1"/>
  <c r="L9" i="147" l="1"/>
  <c r="L8" i="147" s="1"/>
  <c r="L18" i="147" s="1"/>
  <c r="K8" i="147"/>
  <c r="I19" i="144"/>
  <c r="J19" i="144" s="1"/>
  <c r="I20" i="144" s="1"/>
  <c r="J20" i="144" s="1"/>
  <c r="X12" i="129"/>
  <c r="I21" i="144" l="1"/>
  <c r="J21" i="144" s="1"/>
  <c r="I22" i="144" s="1"/>
  <c r="J22" i="144" s="1"/>
  <c r="I23" i="144" s="1"/>
  <c r="J23" i="144" s="1"/>
  <c r="Q11" i="129"/>
  <c r="J10" i="129"/>
  <c r="J11" i="129"/>
  <c r="O12" i="129"/>
  <c r="S12" i="129" l="1"/>
  <c r="R11" i="129"/>
  <c r="Q10" i="129" l="1"/>
  <c r="R10" i="129" s="1"/>
  <c r="P12" i="129"/>
  <c r="R12" i="129" s="1"/>
  <c r="R13" i="129" l="1"/>
  <c r="Z12" i="129"/>
</calcChain>
</file>

<file path=xl/sharedStrings.xml><?xml version="1.0" encoding="utf-8"?>
<sst xmlns="http://schemas.openxmlformats.org/spreadsheetml/2006/main" count="279" uniqueCount="165">
  <si>
    <t>Ghi chú</t>
  </si>
  <si>
    <t>Thành tiền (đồng)</t>
  </si>
  <si>
    <t>Diện tích (m²)</t>
  </si>
  <si>
    <t>Số TT</t>
  </si>
  <si>
    <t xml:space="preserve">Bồi thường đất ở </t>
  </si>
  <si>
    <t>Tổng cộng tiền bồi thường (đồng)</t>
  </si>
  <si>
    <t>Đơn giá (đồng/m²)</t>
  </si>
  <si>
    <t>Bồi thường về công trình, vật kiến trúc (đồng)</t>
  </si>
  <si>
    <t>Bồi thường về cây cối, hoa màu (đồng)</t>
  </si>
  <si>
    <t xml:space="preserve">Hệ số K theo QĐ </t>
  </si>
  <si>
    <t>Diện tích đất thu hồi (m²)</t>
  </si>
  <si>
    <t>Dự án: Giải phóng mặt bằng dự án đường Tân Phúc - Võng Phan (giao ĐT.378), tỉnh Hưng Yên</t>
  </si>
  <si>
    <t>Số hộ</t>
  </si>
  <si>
    <t>Diện tích đất cây lâu năm (CLN)  (m²)</t>
  </si>
  <si>
    <t>Tờ BĐ</t>
  </si>
  <si>
    <t>Số thửa</t>
  </si>
  <si>
    <t xml:space="preserve">Họ và tên
</t>
  </si>
  <si>
    <t>Giá đất theo Bảng giá - QĐ 42 (đồng/m²)</t>
  </si>
  <si>
    <t>Bồi thường đất trồng cây lâu năm (85.000 đồng/m²)</t>
  </si>
  <si>
    <t>STT</t>
  </si>
  <si>
    <t>I</t>
  </si>
  <si>
    <t>II</t>
  </si>
  <si>
    <t>Tổng diện tích thửa đất (m²)</t>
  </si>
  <si>
    <t>Diện tích đất ở nông thôn (ONT) (m²)</t>
  </si>
  <si>
    <t>Diện tích đất ở nông thôn (ONT) thu hồi (m²)</t>
  </si>
  <si>
    <t>Hộ bà An Thị Nhàn</t>
  </si>
  <si>
    <t>Thành tiền
(đồng)</t>
  </si>
  <si>
    <t>Đơn giá
(đồng)</t>
  </si>
  <si>
    <t>Số lượng</t>
  </si>
  <si>
    <t>Đơn vị tính</t>
  </si>
  <si>
    <t>HỘ BÀ AN THỊ NHÀN</t>
  </si>
  <si>
    <t>PHỤ LỤC CHI TIẾT</t>
  </si>
  <si>
    <t>DỰ THẢO PHƯƠNG ÁN BỒI THƯỜNG, HỖ TRỢ THIỆT HẠI, TĐC</t>
  </si>
  <si>
    <r>
      <t>Diện tích đất TĐC quy đổi theo giá trị bồi thường đất ở thu hồi   (m</t>
    </r>
    <r>
      <rPr>
        <b/>
        <vertAlign val="superscript"/>
        <sz val="12"/>
        <rFont val="Times New Roman"/>
        <family val="1"/>
      </rPr>
      <t>2</t>
    </r>
    <r>
      <rPr>
        <b/>
        <sz val="12"/>
        <rFont val="Times New Roman"/>
        <family val="1"/>
      </rPr>
      <t xml:space="preserve"> )</t>
    </r>
  </si>
  <si>
    <t>Số tiền gia đình phải nộp</t>
  </si>
  <si>
    <t>Số tiền gia đình nhận về</t>
  </si>
  <si>
    <t>Giá trị diện tích đất bố trí TĐC</t>
  </si>
  <si>
    <t>Phương án tái định cư áp dụng đơn giá theo QĐ ……… Phê duyệt giá đất Khu TĐC Minh Hoàng</t>
  </si>
  <si>
    <t>Diện tích dự kiến bố trí TĐC (m2 )</t>
  </si>
  <si>
    <t xml:space="preserve">Số suất TĐC </t>
  </si>
  <si>
    <r>
      <t>Diện tích 1 suất TĐC
(m</t>
    </r>
    <r>
      <rPr>
        <b/>
        <i/>
        <vertAlign val="superscript"/>
        <sz val="12"/>
        <rFont val="Times New Roman"/>
        <family val="1"/>
      </rPr>
      <t>2</t>
    </r>
    <r>
      <rPr>
        <b/>
        <i/>
        <sz val="12"/>
        <rFont val="Times New Roman"/>
        <family val="1"/>
      </rPr>
      <t>)</t>
    </r>
  </si>
  <si>
    <t>PA TĐC dự kiến</t>
  </si>
  <si>
    <t>Giá đất tại vị trí dự kiến thực hiện TĐC
 (Đồng)</t>
  </si>
  <si>
    <t>TỔNG</t>
  </si>
  <si>
    <t>7= 6 x 85.000</t>
  </si>
  <si>
    <t>15= 7+12+13+14</t>
  </si>
  <si>
    <t xml:space="preserve">Phương án bồi thường, hỗ trợ khi Nhà nước thu hồi đất để thực hiện Dự án đường nối từ QL.38B với đường khu di tích Voi đá Ngựa đá và Khu dân cư số 5 huyện Phù Cừ                                                                                                                                                                                             </t>
  </si>
  <si>
    <t>Các khoản bồi thường, hỗ trợ (đồng)</t>
  </si>
  <si>
    <t>(1)</t>
  </si>
  <si>
    <t>(2)</t>
  </si>
  <si>
    <t>(3)</t>
  </si>
  <si>
    <t>(4)</t>
  </si>
  <si>
    <t>(5)</t>
  </si>
  <si>
    <t>(6)</t>
  </si>
  <si>
    <t>Đất của hộ gia đình, cá nhân</t>
  </si>
  <si>
    <t>Cao Xá</t>
  </si>
  <si>
    <t>PHỤ LỤC CHI TIẾT SỐ 01</t>
  </si>
  <si>
    <t>NGƯỜI ĐẠI DIỆN: HỘ BÀ PHẠM THỊ PHƯƠNG ( ĐGT )</t>
  </si>
  <si>
    <t>Loại cây trồng</t>
  </si>
  <si>
    <t>Hỗ trợ theo QĐ 01</t>
  </si>
  <si>
    <t>DTMĐ</t>
  </si>
  <si>
    <t>Tổng DTTH</t>
  </si>
  <si>
    <t>DTTH CÒN</t>
  </si>
  <si>
    <r>
      <t>Tài sản vật kiến trúc</t>
    </r>
    <r>
      <rPr>
        <i/>
        <sz val="14"/>
        <rFont val="Times New Roman"/>
        <family val="1"/>
      </rPr>
      <t xml:space="preserve"> (diện tích thu hồi: m²)</t>
    </r>
  </si>
  <si>
    <t>Nhà xây gạch chỉ tường 110 bổ trụ, kết cấu
thép, lợp mái tôn KT: 9,5m x 3,3m</t>
  </si>
  <si>
    <r>
      <t>m</t>
    </r>
    <r>
      <rPr>
        <vertAlign val="superscript"/>
        <sz val="14"/>
        <rFont val="Times New Roman"/>
        <family val="1"/>
      </rPr>
      <t>2</t>
    </r>
  </si>
  <si>
    <t>Nhà xây gạch chỉ tường 110 bổ trụ, kết cấu thép, lợp mái tôn KT: 9,2m x 3,3m</t>
  </si>
  <si>
    <t>Nhà xây gạch chỉ tường 110 bổ trụ, kết cấu thép, lợp mái tôn KT: 14,8m x 3,3m</t>
  </si>
  <si>
    <t>Nhà xây gạch chỉ tường 110 bổ trụ, kết cấu thép, lợp mái tôn KT: 3m x 3,3m</t>
  </si>
  <si>
    <t>Lát nền, sàn gạch ceramic 400x400mm KT: 9,2m x 3,3m</t>
  </si>
  <si>
    <t>Tổng cộng</t>
  </si>
  <si>
    <t>Nhà xây gạch chỉ tường 110 bổ trụ, kết cấu thép, lợp mái tôn KT: 3,9m x 4m</t>
  </si>
  <si>
    <t>Nhà xây gạch chỉ tường 110 bổ trụ, kết cấu thép, lợp mái tôn KT: 4,1m x 4,6m</t>
  </si>
  <si>
    <t>Ốp tường gạch ceramic 250x400mm
KT: 1,4m x 10m</t>
  </si>
  <si>
    <t>Nhà xây gạch chỉ tường 110 bổ trụ, kết cấu thép, lợp mái tôn KT: 5,2m x 4,3m</t>
  </si>
  <si>
    <t xml:space="preserve">Nhà xây gạch xỉ, kết cấu tre, lợp mái Fibro xi măng 
KT: 2,15m x 3,9m </t>
  </si>
  <si>
    <t xml:space="preserve">Nhà xây gạch xỉ, kết cấu tre, lợp mái Fibro xi măng 
KT: 3,6m x 2,2m </t>
  </si>
  <si>
    <t xml:space="preserve">Nhà xây gạch xỉ, kết cấu tre, lợp mái Fibro xi măng 
KT: 3,9m x 1,4m </t>
  </si>
  <si>
    <t xml:space="preserve">Nhà xây gạch xỉ, kết cấu tre, lợp mái Fibro xi măng 
KT: 2,6m x 3,1m </t>
  </si>
  <si>
    <t>Nhà 1 tầng xây gạch chỉ, mái bằng, tường 220 cao 4,3m 
KT: 4,6m x 11,8m</t>
  </si>
  <si>
    <t>Lát nền, sàn gạch ceramic 400x400mm
KT: 4,6m x 11,8m</t>
  </si>
  <si>
    <t>Mái lợp tôn kèo thép
KT: 4,6m x 11,8m</t>
  </si>
  <si>
    <t>Làm trần bằng tấm nhựa có khung xương
KT: 8,9m x 4,1m</t>
  </si>
  <si>
    <t>Ốp tường bằng tấm nhựa
KT: ((8,9m x 3,7m x 2 bên) + (4,1m x 3,7m x 2 bên) - ((2,2m x 1,6m) + (1,1m x 2,2m) + (0,7m x 1,5m))</t>
  </si>
  <si>
    <t xml:space="preserve">Nhà xây gạch xỉ, kết cấu tre, lợp mái Fibro xi măng 
KT: 3m x 1,3m </t>
  </si>
  <si>
    <t>TÀI SẢN ẢNH HƯỞNG</t>
  </si>
  <si>
    <t xml:space="preserve">Nhà xây gạch xỉ, kết cấu tre, lợp mái Fibro xi măng 
KT: 3m x 2,7m </t>
  </si>
  <si>
    <r>
      <t>Tài sản vật kiến trúc</t>
    </r>
    <r>
      <rPr>
        <i/>
        <sz val="14"/>
        <rFont val="Times New Roman"/>
        <family val="1"/>
      </rPr>
      <t xml:space="preserve"> (diện tích thu hồi: 393,9m²)</t>
    </r>
  </si>
  <si>
    <t>Nhà xây gạch xỉ, kết cấu tre, lợp mái Fibro
xi măng KT: 17,8m x 4,8m cao 2m</t>
  </si>
  <si>
    <t>Nhà xây gạch xỉ, kết cấu tre, lợp mái Fibro
xi măng KT: 3,7m x 3,4m cao 2m</t>
  </si>
  <si>
    <t>Xây móng gạch chỉ vữa XM M75 KT: 0,33m x 0,3m x 15,5m</t>
  </si>
  <si>
    <r>
      <t>m</t>
    </r>
    <r>
      <rPr>
        <vertAlign val="superscript"/>
        <sz val="14"/>
        <rFont val="Times New Roman"/>
        <family val="1"/>
      </rPr>
      <t>3</t>
    </r>
  </si>
  <si>
    <t>Xây tường gạch chỉ, chiều dày ≤ 11cm,
cao ≤ 6m, vữa XM M75 KT: 0,11m x 1,6m x 15,5m</t>
  </si>
  <si>
    <t>Xây tường gạch chỉ, chiều dày ≤ 11cm,
cao ≤ 6m, vữa XM M75 KT: 0,11m x 1,7m x 36m</t>
  </si>
  <si>
    <t>Xây cột, trụ gạch chỉ, h ≤ 6m, vữa XM M75 KT: 0,5m x 0,5m x 3m</t>
  </si>
  <si>
    <t>Lát gạch đất nung 400x400mm KT: 2,7m x 7,1m</t>
  </si>
  <si>
    <t>Nhà chăn nuôi xây gạch xỉ, kết cấu tre, lợp mái Fibro
xi măng KT 2m x 1m cao 1,5m</t>
  </si>
  <si>
    <t xml:space="preserve">Cây trồng </t>
  </si>
  <si>
    <t>Cây lộc vừng 25cm ≤ ĐK gốc &lt; 40cm</t>
  </si>
  <si>
    <t>cây</t>
  </si>
  <si>
    <t>Cây khế 30cm ≤ ĐK gốc &lt; 60cm</t>
  </si>
  <si>
    <t>Cây vải ĐK gốc từ 30cm trở lên</t>
  </si>
  <si>
    <t>Cây xoài 30cm ≤ ĐK gốc &lt; 60cm</t>
  </si>
  <si>
    <t xml:space="preserve">Nhà xây gạch chỉ tường 110 bổ trụ, kết cấu thép, lợp mái tôn KT: 3,1m x 28,7m </t>
  </si>
  <si>
    <t>Lát nền, sàn gạch ceramic 300x300mm KT: 27,93m x 2,88m</t>
  </si>
  <si>
    <t>Xây tường gạch chỉ, chiều dày ≤ 11cm,
cao ≤ 6m, vữa XM M75 KT: 0,11m x 2,7m x 3,1m x 5 cái</t>
  </si>
  <si>
    <t>Lát nền, sàn gạch ceramic 400x400mm
KT: 3,88m x 4,38m</t>
  </si>
  <si>
    <t>Lát nền, sàn gạch ceramic 400x400mm
KT: 4,98m x 4,08m</t>
  </si>
  <si>
    <t>Ốp tường bằng tấm nhựa
KT: (4,98m x 3,3m x 2 bên)  + (4,08m x 3,3m x 2 bên) - (1,5m x 2,4m) - (2,2m x 1,6m)</t>
  </si>
  <si>
    <t>Bàn bếp ốp gạch ceramic 250x400mm
KT: 2,2m x 0,7m</t>
  </si>
  <si>
    <t>Xây tường gạch chỉ, chiều dày ≤ 11cm, cao ≤ 4m, vữa TH M50 
KT: (4,6m + 11,8m x 2) x 1,2</t>
  </si>
  <si>
    <r>
      <t>Tài sản vật kiến trúc</t>
    </r>
    <r>
      <rPr>
        <i/>
        <sz val="14"/>
        <rFont val="Times New Roman"/>
        <family val="1"/>
      </rPr>
      <t xml:space="preserve"> (diện tích thu hồi: 107,0m²)</t>
    </r>
  </si>
  <si>
    <t>Tự di chuyển do vượt mật độ</t>
  </si>
  <si>
    <t xml:space="preserve">Xây móng gạch chỉ vữa XM M75 KT: 0,33m x 0,3m x 36m +  0,44m x 0,3m x 36m </t>
  </si>
  <si>
    <t>md</t>
  </si>
  <si>
    <t>Cọc bê tông cốt thép 250x250mm ( lõi trụ cổng )</t>
  </si>
  <si>
    <t>kg</t>
  </si>
  <si>
    <t>Cổng sắt KT rộng 1m cao 2,6m x 2 cánh</t>
  </si>
  <si>
    <t xml:space="preserve">Bê tông móng vữa BT mác 200 KT 0,8m x 0,8m x 0,8m x 2 </t>
  </si>
  <si>
    <t xml:space="preserve">Sản xuất, lắp dựng cốt thép móng đường kính ≤ 18mm </t>
  </si>
  <si>
    <t>Ốp đá granít tự nhiên vào tường, sử dụng keo dán KT: 0,5m x 3m x 4 mặt</t>
  </si>
  <si>
    <t>NGƯỜI ĐẠI DIỆN: BÀ PHẠM THỊ PHƯƠNG ( ĐGT do UBND xã quản lý )</t>
  </si>
  <si>
    <t>NGƯỜI ĐẠI DIỆN: BÀ PHẠM THỊ PHƯƠNG ( NTS )</t>
  </si>
  <si>
    <r>
      <t>Tài sản vật kiến trúc</t>
    </r>
    <r>
      <rPr>
        <i/>
        <sz val="14"/>
        <rFont val="Times New Roman"/>
        <family val="1"/>
      </rPr>
      <t xml:space="preserve"> (diện tích thu hồi: 200,5m²)</t>
    </r>
  </si>
  <si>
    <t>Bể xây gạch chỉ khối tích &gt; 10m3 không có nắp
đan bê tông KT : 2,5m x 4,3m x 1,8m</t>
  </si>
  <si>
    <t>Đất do UBND xã quản lý</t>
  </si>
  <si>
    <t>Đất giao thông</t>
  </si>
  <si>
    <t>CLN</t>
  </si>
  <si>
    <t>DTL</t>
  </si>
  <si>
    <t>Đất thủy lợi</t>
  </si>
  <si>
    <t>DGT</t>
  </si>
  <si>
    <t>III</t>
  </si>
  <si>
    <t>Cây trồng, tài sản, vật kiến trúc trên đất công ích UBND xã quản lý</t>
  </si>
  <si>
    <t xml:space="preserve">Tài sản-
vật kiến trúc,
cây trồng </t>
  </si>
  <si>
    <t xml:space="preserve">Phụ lục chi tiết kèm theo </t>
  </si>
  <si>
    <t>Loại đất</t>
  </si>
  <si>
    <t>Diện tích
thu hồi
(m²)</t>
  </si>
  <si>
    <t>Nơi đăng ký thường trú
(Thôn)</t>
  </si>
  <si>
    <t>Họ và  tên</t>
  </si>
  <si>
    <r>
      <t xml:space="preserve">Bồi thường
đất nông nghiệp
(80.000đ/m²)
</t>
    </r>
    <r>
      <rPr>
        <i/>
        <sz val="12"/>
        <rFont val="Times New Roman"/>
        <family val="1"/>
      </rPr>
      <t>( Dự kiến)</t>
    </r>
  </si>
  <si>
    <r>
      <t xml:space="preserve">Bồi thường
đất Trồng cây lâu năm
(90.000đ/m²)
</t>
    </r>
    <r>
      <rPr>
        <i/>
        <sz val="12"/>
        <rFont val="Times New Roman"/>
        <family val="1"/>
      </rPr>
      <t>(Dự kiến)</t>
    </r>
  </si>
  <si>
    <r>
      <t>Hỗ trợ chuyển đổi nghề và tìm kiếm việc làm (80.000đ/m</t>
    </r>
    <r>
      <rPr>
        <b/>
        <vertAlign val="superscript"/>
        <sz val="12"/>
        <rFont val="Times New Roman"/>
        <family val="1"/>
      </rPr>
      <t>2</t>
    </r>
    <r>
      <rPr>
        <b/>
        <sz val="12"/>
        <rFont val="Times New Roman"/>
        <family val="1"/>
      </rPr>
      <t xml:space="preserve"> x 3lần = 240.000đ/m</t>
    </r>
    <r>
      <rPr>
        <b/>
        <vertAlign val="superscript"/>
        <sz val="12"/>
        <rFont val="Times New Roman"/>
        <family val="1"/>
      </rPr>
      <t>2</t>
    </r>
    <r>
      <rPr>
        <b/>
        <sz val="12"/>
        <rFont val="Times New Roman"/>
        <family val="1"/>
      </rPr>
      <t xml:space="preserve">)  </t>
    </r>
  </si>
  <si>
    <r>
      <t>Hỗ trợ chuyển đổi nghề và tìm kiếm việc làm (90.000đ/m</t>
    </r>
    <r>
      <rPr>
        <b/>
        <vertAlign val="superscript"/>
        <sz val="12"/>
        <rFont val="Times New Roman"/>
        <family val="1"/>
      </rPr>
      <t>2</t>
    </r>
    <r>
      <rPr>
        <b/>
        <sz val="12"/>
        <rFont val="Times New Roman"/>
        <family val="1"/>
      </rPr>
      <t xml:space="preserve"> x 3lần = 270.000đ/m</t>
    </r>
    <r>
      <rPr>
        <b/>
        <vertAlign val="superscript"/>
        <sz val="12"/>
        <rFont val="Times New Roman"/>
        <family val="1"/>
      </rPr>
      <t>2</t>
    </r>
    <r>
      <rPr>
        <b/>
        <sz val="12"/>
        <rFont val="Times New Roman"/>
        <family val="1"/>
      </rPr>
      <t xml:space="preserve">)  </t>
    </r>
  </si>
  <si>
    <t>ONT</t>
  </si>
  <si>
    <t>NTS</t>
  </si>
  <si>
    <r>
      <t xml:space="preserve">Bồi thường
đất ở nông thôn
(9.945.000đ/m²)
</t>
    </r>
    <r>
      <rPr>
        <i/>
        <sz val="12"/>
        <rFont val="Times New Roman"/>
        <family val="1"/>
      </rPr>
      <t>( Dự kiến)</t>
    </r>
  </si>
  <si>
    <t>Phụ lục số 01, 02</t>
  </si>
  <si>
    <t>Phụ lục số 04</t>
  </si>
  <si>
    <t>Phụ lục số 03</t>
  </si>
  <si>
    <t>Làm tròn: 3.848.880.000 đồng</t>
  </si>
  <si>
    <t>Bằng chữ: Ba tỷ tám trăm bốn mươi tám triệu, tám trăm tám mươi nghìn đồng chẵn./.</t>
  </si>
  <si>
    <t>(Kèm theo Tờ trình số: 335/TTr-KT ngày 16/10/2026 của Phòng Kinh tế xã Quang Hưng)</t>
  </si>
  <si>
    <t>(8)=(4)x90.000đ/m²</t>
  </si>
  <si>
    <t>(7)=(4)x80.000đ/m²</t>
  </si>
  <si>
    <t>(9)=(4)x240.000đ/m²</t>
  </si>
  <si>
    <t>(10)=(4)x270.000đ/m²</t>
  </si>
  <si>
    <t>(11)</t>
  </si>
  <si>
    <t>(12)=(6)+...+(11)</t>
  </si>
  <si>
    <t>Bà Phạm Thị Phương</t>
  </si>
  <si>
    <t>Bà Tống Thị Phượng</t>
  </si>
  <si>
    <t>NGƯỜI ĐẠI DIỆN: BÀ PHẠM THỊ PHƯƠNG ( ONT )</t>
  </si>
  <si>
    <t>PHỤ LỤC CHI TIẾT SỐ 03</t>
  </si>
  <si>
    <t>PHỤ LỤC CHI TIẾT SỐ 02</t>
  </si>
  <si>
    <t>NGƯỜI ĐẠI DIỆN: BÀ TỐNG THỊ PHƯỢNG ( ONT )</t>
  </si>
  <si>
    <t>Tổng cộng (I+II+III)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</si>
</sst>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 #,##0_-;_-* &quot;-&quot;_-;_-@_-"/>
    <numFmt numFmtId="43" formatCode="_-* #,##0.00_-;\-* #,##0.00_-;_-* &quot;-&quot;??_-;_-@_-"/>
    <numFmt numFmtId="164" formatCode="&quot;$&quot;#,##0_);[Red]\(&quot;$&quot;#,##0\)"/>
    <numFmt numFmtId="165" formatCode="_(* #,##0.00_);_(* \(#,##0.00\);_(* &quot;-&quot;??_);_(@_)"/>
    <numFmt numFmtId="166" formatCode="_-* #,##0.00\ _₫_-;\-* #,##0.00\ _₫_-;_-* &quot;-&quot;??\ _₫_-;_-@_-"/>
    <numFmt numFmtId="167" formatCode="#,##0.000"/>
    <numFmt numFmtId="168" formatCode="#,##0.0"/>
    <numFmt numFmtId="169" formatCode="_(* #,##0_);_(* \(#,##0\);_(* &quot;-&quot;??_);_(@_)"/>
    <numFmt numFmtId="170" formatCode="\$#,##0\ ;\(\$#,##0\)"/>
    <numFmt numFmtId="171" formatCode="#,##0\ &quot;DM&quot;;\-#,##0\ &quot;DM&quot;"/>
    <numFmt numFmtId="172" formatCode="0.000%"/>
    <numFmt numFmtId="173" formatCode="&quot;￥&quot;#,##0;&quot;￥&quot;\-#,##0"/>
    <numFmt numFmtId="174" formatCode="00.000"/>
    <numFmt numFmtId="175" formatCode="_-&quot;$&quot;* #,##0_-;\-&quot;$&quot;* #,##0_-;_-&quot;$&quot;* &quot;-&quot;_-;_-@_-"/>
    <numFmt numFmtId="176" formatCode="_-&quot;$&quot;* #,##0.00_-;\-&quot;$&quot;* #,##0.00_-;_-&quot;$&quot;* &quot;-&quot;??_-;_-@_-"/>
    <numFmt numFmtId="177" formatCode="_-* #,##0.0\ _₫_-;\-* #,##0.0\ _₫_-;_-* &quot;-&quot;??\ _₫_-;_-@_-"/>
    <numFmt numFmtId="178" formatCode="0.000"/>
    <numFmt numFmtId="179" formatCode="_-* #,##0\ _₫_-;\-* #,##0\ _₫_-;_-* &quot;-&quot;??\ _₫_-;_-@_-"/>
    <numFmt numFmtId="180" formatCode="_(* #,##0.0_);_(* \(#,##0.0\);_(* &quot;-&quot;??_);_(@_)"/>
    <numFmt numFmtId="181" formatCode="#,##0.0;[Red]#,##0.0"/>
    <numFmt numFmtId="182" formatCode="_(* #,##0.0_);_(* \(#,##0.0\);_(* &quot;-&quot;?_);_(@_)"/>
  </numFmts>
  <fonts count="71">
    <font>
      <sz val="11"/>
      <color theme="1"/>
      <name val="Calibri"/>
      <family val="2"/>
      <scheme val="minor"/>
    </font>
    <font>
      <sz val="11"/>
      <color theme="1"/>
      <name val="Calibri"/>
      <family val="2"/>
      <scheme val="minor"/>
    </font>
    <font>
      <sz val="11"/>
      <color theme="1"/>
      <name val="Calibri"/>
      <family val="2"/>
      <charset val="163"/>
      <scheme val="minor"/>
    </font>
    <font>
      <sz val="11"/>
      <color theme="1"/>
      <name val="Calibri"/>
      <family val="2"/>
      <scheme val="minor"/>
    </font>
    <font>
      <sz val="11"/>
      <color theme="1"/>
      <name val="Times New Roman"/>
      <family val="2"/>
    </font>
    <font>
      <sz val="12"/>
      <name val=".VnTime"/>
      <family val="2"/>
    </font>
    <font>
      <sz val="11"/>
      <color theme="1"/>
      <name val="Calibri"/>
      <family val="2"/>
      <charset val="163"/>
      <scheme val="minor"/>
    </font>
    <font>
      <sz val="11"/>
      <color indexed="8"/>
      <name val="Times New Roman"/>
      <family val="2"/>
    </font>
    <font>
      <sz val="14"/>
      <name val="Times New Roman"/>
      <family val="1"/>
    </font>
    <font>
      <b/>
      <sz val="14"/>
      <name val="Times New Roman"/>
      <family val="1"/>
    </font>
    <font>
      <b/>
      <sz val="16"/>
      <name val="Times New Roman"/>
      <family val="1"/>
    </font>
    <font>
      <b/>
      <sz val="13"/>
      <name val="Times New Roman"/>
      <family val="1"/>
    </font>
    <font>
      <sz val="13"/>
      <name val="Times New Roman"/>
      <family val="1"/>
    </font>
    <font>
      <b/>
      <sz val="12"/>
      <name val="Times New Roman"/>
      <family val="1"/>
    </font>
    <font>
      <sz val="12"/>
      <name val="Times New Roman"/>
      <family val="1"/>
    </font>
    <font>
      <i/>
      <sz val="13"/>
      <name val="Times New Roman"/>
      <family val="1"/>
    </font>
    <font>
      <b/>
      <i/>
      <sz val="13"/>
      <name val="Times New Roman"/>
      <family val="1"/>
    </font>
    <font>
      <b/>
      <sz val="14"/>
      <name val="Times New Roman"/>
      <family val="1"/>
      <charset val="163"/>
    </font>
    <font>
      <b/>
      <i/>
      <sz val="12"/>
      <name val="Times New Roman"/>
      <family val="1"/>
    </font>
    <font>
      <sz val="13"/>
      <name val=".VnCentury Schoolbook"/>
      <family val="2"/>
    </font>
    <font>
      <sz val="10"/>
      <name val="Arial"/>
      <family val="2"/>
    </font>
    <font>
      <b/>
      <sz val="12"/>
      <name val="Arial"/>
      <family val="2"/>
    </font>
    <font>
      <sz val="12"/>
      <name val="Arial"/>
      <family val="2"/>
    </font>
    <font>
      <sz val="10"/>
      <name val=" "/>
      <family val="1"/>
      <charset val="136"/>
    </font>
    <font>
      <sz val="14"/>
      <name val="뼻뮝"/>
      <family val="3"/>
    </font>
    <font>
      <sz val="12"/>
      <name val="바탕체"/>
      <family val="3"/>
    </font>
    <font>
      <sz val="12"/>
      <name val="뼻뮝"/>
      <family val="3"/>
    </font>
    <font>
      <sz val="11"/>
      <name val="돋움"/>
      <family val="3"/>
    </font>
    <font>
      <sz val="10"/>
      <name val="굴림체"/>
      <family val="3"/>
    </font>
    <font>
      <sz val="9"/>
      <name val="Arial"/>
      <family val="2"/>
    </font>
    <font>
      <sz val="12"/>
      <name val="Courier"/>
      <family val="3"/>
    </font>
    <font>
      <b/>
      <sz val="10"/>
      <name val="Times New Roman"/>
      <family val="1"/>
    </font>
    <font>
      <sz val="16"/>
      <name val="Times New Roman"/>
      <family val="1"/>
    </font>
    <font>
      <sz val="12"/>
      <color rgb="FFFF0000"/>
      <name val="Times New Roman"/>
      <family val="1"/>
    </font>
    <font>
      <sz val="10"/>
      <name val="Arial"/>
      <family val="2"/>
      <charset val="163"/>
    </font>
    <font>
      <b/>
      <vertAlign val="superscript"/>
      <sz val="12"/>
      <name val="Times New Roman"/>
      <family val="1"/>
    </font>
    <font>
      <sz val="11"/>
      <name val="Times New Roman"/>
      <family val="1"/>
    </font>
    <font>
      <b/>
      <sz val="13"/>
      <color rgb="FFFF0000"/>
      <name val="Times New Roman"/>
      <family val="1"/>
    </font>
    <font>
      <b/>
      <sz val="12"/>
      <color rgb="FFFF0000"/>
      <name val="Times New Roman"/>
      <family val="1"/>
    </font>
    <font>
      <b/>
      <sz val="16"/>
      <color rgb="FFFF0000"/>
      <name val="Times New Roman"/>
      <family val="1"/>
    </font>
    <font>
      <sz val="16"/>
      <color rgb="FFFF0000"/>
      <name val="Times New Roman"/>
      <family val="1"/>
    </font>
    <font>
      <b/>
      <sz val="14"/>
      <color rgb="FFFF0000"/>
      <name val="Times New Roman"/>
      <family val="1"/>
    </font>
    <font>
      <sz val="11"/>
      <color indexed="8"/>
      <name val="Arial"/>
      <family val="2"/>
      <charset val="163"/>
    </font>
    <font>
      <b/>
      <i/>
      <vertAlign val="superscript"/>
      <sz val="12"/>
      <name val="Times New Roman"/>
      <family val="1"/>
    </font>
    <font>
      <sz val="10"/>
      <color rgb="FF000000"/>
      <name val="Times New Roman"/>
      <charset val="204"/>
    </font>
    <font>
      <sz val="13"/>
      <color rgb="FFFF0000"/>
      <name val="Times New Roman"/>
      <family val="1"/>
    </font>
    <font>
      <i/>
      <sz val="12"/>
      <name val="Times New Roman"/>
      <family val="1"/>
    </font>
    <font>
      <i/>
      <sz val="12"/>
      <color rgb="FFFF0000"/>
      <name val="Times New Roman"/>
      <family val="1"/>
    </font>
    <font>
      <b/>
      <sz val="14"/>
      <color theme="1"/>
      <name val="Times New Roman"/>
      <family val="1"/>
    </font>
    <font>
      <sz val="11"/>
      <color theme="1"/>
      <name val="Arial"/>
      <family val="2"/>
      <charset val="163"/>
    </font>
    <font>
      <b/>
      <sz val="10"/>
      <color theme="1"/>
      <name val="Times New Roman"/>
      <family val="1"/>
    </font>
    <font>
      <b/>
      <sz val="12"/>
      <name val="Times New Roman"/>
      <family val="1"/>
      <charset val="163"/>
    </font>
    <font>
      <i/>
      <sz val="14"/>
      <name val="Times New Roman"/>
      <family val="1"/>
    </font>
    <font>
      <b/>
      <sz val="13"/>
      <name val="Times New Roman"/>
      <family val="1"/>
      <charset val="163"/>
    </font>
    <font>
      <vertAlign val="superscript"/>
      <sz val="14"/>
      <name val="Times New Roman"/>
      <family val="1"/>
    </font>
    <font>
      <sz val="14"/>
      <name val="Times New Roman"/>
      <family val="1"/>
      <charset val="163"/>
    </font>
    <font>
      <b/>
      <sz val="13"/>
      <color theme="1"/>
      <name val="Times New Roman"/>
      <family val="1"/>
      <charset val="163"/>
    </font>
    <font>
      <b/>
      <sz val="14"/>
      <color theme="1"/>
      <name val="Times New Roman"/>
      <family val="1"/>
      <charset val="163"/>
    </font>
    <font>
      <sz val="12"/>
      <name val="Times New Roman"/>
      <family val="1"/>
      <charset val="163"/>
    </font>
    <font>
      <sz val="14"/>
      <color theme="1"/>
      <name val="Calibri"/>
      <family val="2"/>
      <scheme val="minor"/>
    </font>
    <font>
      <sz val="14"/>
      <color theme="1"/>
      <name val="Cambria"/>
      <family val="1"/>
      <scheme val="major"/>
    </font>
    <font>
      <sz val="11"/>
      <color indexed="8"/>
      <name val="Calibri"/>
      <family val="2"/>
    </font>
    <font>
      <sz val="11"/>
      <color indexed="8"/>
      <name val="Times New Roman"/>
      <family val="1"/>
    </font>
    <font>
      <sz val="12"/>
      <color indexed="8"/>
      <name val="Times New Roman"/>
      <family val="1"/>
    </font>
    <font>
      <sz val="20"/>
      <color rgb="FFFF0000"/>
      <name val="Times New Roman"/>
      <family val="1"/>
    </font>
    <font>
      <sz val="8"/>
      <color indexed="8"/>
      <name val="Times New Roman"/>
      <family val="1"/>
    </font>
    <font>
      <sz val="8"/>
      <name val="Times New Roman"/>
      <family val="1"/>
    </font>
    <font>
      <sz val="14"/>
      <color indexed="8"/>
      <name val="Times New Roman"/>
      <family val="1"/>
    </font>
    <font>
      <i/>
      <sz val="14"/>
      <color indexed="8"/>
      <name val="Times New Roman"/>
      <family val="1"/>
    </font>
    <font>
      <b/>
      <i/>
      <sz val="14"/>
      <color indexed="8"/>
      <name val="Times New Roman"/>
      <family val="1"/>
    </font>
    <font>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79">
    <xf numFmtId="0" fontId="0" fillId="0" borderId="0"/>
    <xf numFmtId="0" fontId="4" fillId="0" borderId="0"/>
    <xf numFmtId="168" fontId="5" fillId="0" borderId="0" applyFont="0" applyFill="0" applyBorder="0" applyAlignment="0" applyProtection="0"/>
    <xf numFmtId="0" fontId="5" fillId="0" borderId="0"/>
    <xf numFmtId="0" fontId="6" fillId="0" borderId="0"/>
    <xf numFmtId="166" fontId="7" fillId="0" borderId="0" applyFont="0" applyFill="0" applyBorder="0" applyAlignment="0" applyProtection="0"/>
    <xf numFmtId="166" fontId="5" fillId="0" borderId="0" applyFont="0" applyFill="0" applyBorder="0" applyAlignment="0" applyProtection="0"/>
    <xf numFmtId="0" fontId="5" fillId="0" borderId="0"/>
    <xf numFmtId="0" fontId="6" fillId="0" borderId="0"/>
    <xf numFmtId="0" fontId="19" fillId="0" borderId="0"/>
    <xf numFmtId="165" fontId="19" fillId="0" borderId="0" applyFont="0" applyFill="0" applyBorder="0" applyAlignment="0" applyProtection="0"/>
    <xf numFmtId="3" fontId="20" fillId="0" borderId="0" applyFont="0" applyFill="0" applyBorder="0" applyAlignment="0" applyProtection="0"/>
    <xf numFmtId="170" fontId="20" fillId="0" borderId="0" applyFont="0" applyFill="0" applyBorder="0" applyAlignment="0" applyProtection="0"/>
    <xf numFmtId="0" fontId="20" fillId="0" borderId="0" applyFont="0" applyFill="0" applyBorder="0" applyAlignment="0" applyProtection="0"/>
    <xf numFmtId="2" fontId="20" fillId="0" borderId="0" applyFont="0" applyFill="0" applyBorder="0" applyAlignment="0" applyProtection="0"/>
    <xf numFmtId="0" fontId="21" fillId="0" borderId="9" applyNumberFormat="0" applyAlignment="0" applyProtection="0">
      <alignment horizontal="left" vertical="center"/>
    </xf>
    <xf numFmtId="0" fontId="21" fillId="0" borderId="8">
      <alignment horizontal="left" vertical="center"/>
    </xf>
    <xf numFmtId="0" fontId="22" fillId="0" borderId="0" applyNumberFormat="0" applyFont="0" applyFill="0" applyAlignment="0"/>
    <xf numFmtId="0" fontId="23" fillId="0" borderId="0" applyFont="0" applyFill="0" applyBorder="0" applyAlignment="0" applyProtection="0"/>
    <xf numFmtId="0" fontId="23" fillId="0" borderId="0" applyFont="0" applyFill="0" applyBorder="0" applyAlignment="0" applyProtection="0"/>
    <xf numFmtId="0" fontId="14" fillId="0" borderId="0">
      <alignment vertical="center"/>
    </xf>
    <xf numFmtId="40" fontId="24" fillId="0" borderId="0" applyFont="0" applyFill="0" applyBorder="0" applyAlignment="0" applyProtection="0"/>
    <xf numFmtId="38"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9" fontId="25" fillId="0" borderId="0" applyFont="0" applyFill="0" applyBorder="0" applyAlignment="0" applyProtection="0"/>
    <xf numFmtId="0" fontId="26" fillId="0" borderId="0"/>
    <xf numFmtId="171" fontId="27" fillId="0" borderId="0" applyFont="0" applyFill="0" applyBorder="0" applyAlignment="0" applyProtection="0"/>
    <xf numFmtId="172" fontId="27" fillId="0" borderId="0" applyFont="0" applyFill="0" applyBorder="0" applyAlignment="0" applyProtection="0"/>
    <xf numFmtId="173" fontId="27" fillId="0" borderId="0" applyFont="0" applyFill="0" applyBorder="0" applyAlignment="0" applyProtection="0"/>
    <xf numFmtId="174" fontId="27" fillId="0" borderId="0" applyFont="0" applyFill="0" applyBorder="0" applyAlignment="0" applyProtection="0"/>
    <xf numFmtId="0" fontId="28" fillId="0" borderId="0"/>
    <xf numFmtId="0" fontId="22" fillId="0" borderId="0"/>
    <xf numFmtId="41" fontId="29" fillId="0" borderId="0" applyFont="0" applyFill="0" applyBorder="0" applyAlignment="0" applyProtection="0"/>
    <xf numFmtId="43" fontId="29" fillId="0" borderId="0" applyFont="0" applyFill="0" applyBorder="0" applyAlignment="0" applyProtection="0"/>
    <xf numFmtId="175" fontId="29" fillId="0" borderId="0" applyFont="0" applyFill="0" applyBorder="0" applyAlignment="0" applyProtection="0"/>
    <xf numFmtId="164" fontId="30"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0" fontId="19" fillId="0" borderId="0"/>
    <xf numFmtId="0" fontId="19" fillId="0" borderId="0"/>
    <xf numFmtId="164" fontId="19" fillId="0" borderId="0" applyFont="0" applyFill="0" applyBorder="0" applyAlignment="0" applyProtection="0"/>
    <xf numFmtId="165" fontId="19" fillId="0" borderId="0" applyFont="0" applyFill="0" applyBorder="0" applyAlignment="0" applyProtection="0"/>
    <xf numFmtId="166" fontId="3"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65"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19" fillId="0" borderId="0" applyFont="0" applyFill="0" applyBorder="0" applyAlignment="0" applyProtection="0"/>
    <xf numFmtId="166" fontId="2" fillId="0" borderId="0" applyFont="0" applyFill="0" applyBorder="0" applyAlignment="0" applyProtection="0"/>
    <xf numFmtId="178" fontId="19" fillId="0" borderId="0" applyFont="0" applyFill="0" applyBorder="0" applyAlignment="0" applyProtection="0"/>
    <xf numFmtId="0" fontId="2" fillId="0" borderId="0"/>
    <xf numFmtId="0" fontId="2" fillId="0" borderId="0"/>
    <xf numFmtId="9" fontId="19" fillId="0" borderId="0" applyFont="0" applyFill="0" applyBorder="0" applyAlignment="0" applyProtection="0"/>
    <xf numFmtId="0" fontId="4" fillId="0" borderId="0"/>
    <xf numFmtId="0" fontId="34" fillId="0" borderId="0"/>
    <xf numFmtId="0" fontId="42" fillId="0" borderId="0" applyFont="0" applyFill="0" applyBorder="0" applyAlignment="0" applyProtection="0"/>
    <xf numFmtId="0" fontId="3" fillId="0" borderId="0"/>
    <xf numFmtId="165" fontId="3" fillId="0" borderId="0" applyFont="0" applyFill="0" applyBorder="0" applyAlignment="0" applyProtection="0"/>
    <xf numFmtId="0" fontId="20" fillId="0" borderId="0"/>
    <xf numFmtId="0" fontId="44" fillId="0" borderId="0"/>
    <xf numFmtId="166" fontId="1" fillId="0" borderId="0" applyFont="0" applyFill="0" applyBorder="0" applyAlignment="0" applyProtection="0"/>
    <xf numFmtId="9"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0" fontId="20" fillId="0" borderId="0"/>
    <xf numFmtId="166" fontId="42" fillId="0" borderId="0" applyFont="0" applyFill="0" applyBorder="0" applyAlignment="0" applyProtection="0"/>
    <xf numFmtId="0" fontId="34" fillId="0" borderId="0"/>
    <xf numFmtId="0" fontId="49" fillId="0" borderId="0"/>
    <xf numFmtId="165" fontId="1" fillId="0" borderId="0" applyFont="0" applyFill="0" applyBorder="0" applyAlignment="0" applyProtection="0"/>
    <xf numFmtId="9" fontId="1" fillId="0" borderId="0" applyFont="0" applyFill="0" applyBorder="0" applyAlignment="0" applyProtection="0"/>
    <xf numFmtId="0" fontId="61" fillId="0" borderId="0"/>
    <xf numFmtId="0" fontId="61" fillId="0" borderId="0" applyFont="0" applyFill="0" applyBorder="0" applyAlignment="0" applyProtection="0"/>
    <xf numFmtId="9" fontId="1" fillId="0" borderId="0" applyFont="0" applyFill="0" applyBorder="0" applyAlignment="0" applyProtection="0"/>
    <xf numFmtId="0" fontId="1" fillId="0" borderId="0"/>
    <xf numFmtId="165" fontId="1" fillId="0" borderId="0" applyFont="0" applyFill="0" applyBorder="0" applyAlignment="0" applyProtection="0"/>
  </cellStyleXfs>
  <cellXfs count="290">
    <xf numFmtId="0" fontId="0" fillId="0" borderId="0" xfId="0"/>
    <xf numFmtId="0" fontId="9" fillId="0" borderId="2" xfId="0" applyFont="1" applyBorder="1" applyAlignment="1">
      <alignment horizontal="center" vertical="center" wrapText="1"/>
    </xf>
    <xf numFmtId="3" fontId="11" fillId="0" borderId="0" xfId="3" applyNumberFormat="1" applyFont="1" applyAlignment="1">
      <alignment horizontal="center" vertical="center"/>
    </xf>
    <xf numFmtId="3" fontId="12" fillId="0" borderId="0" xfId="3" applyNumberFormat="1" applyFont="1" applyAlignment="1">
      <alignment horizontal="center" vertical="center"/>
    </xf>
    <xf numFmtId="0" fontId="14" fillId="2" borderId="0" xfId="3" applyFont="1" applyFill="1" applyAlignment="1">
      <alignment vertical="center"/>
    </xf>
    <xf numFmtId="0" fontId="14" fillId="2" borderId="0" xfId="3" applyFont="1" applyFill="1" applyAlignment="1">
      <alignment horizontal="center" vertical="center"/>
    </xf>
    <xf numFmtId="0" fontId="13" fillId="2" borderId="0" xfId="3" applyFont="1" applyFill="1" applyAlignment="1">
      <alignment vertical="center"/>
    </xf>
    <xf numFmtId="0" fontId="14" fillId="0" borderId="0" xfId="3" applyFont="1" applyAlignment="1">
      <alignment vertical="center"/>
    </xf>
    <xf numFmtId="0" fontId="14" fillId="2" borderId="0" xfId="3" applyFont="1" applyFill="1" applyAlignment="1">
      <alignment vertical="center" wrapText="1"/>
    </xf>
    <xf numFmtId="166" fontId="14" fillId="2" borderId="0" xfId="5" applyFont="1" applyFill="1" applyBorder="1" applyAlignment="1">
      <alignment vertical="center"/>
    </xf>
    <xf numFmtId="166" fontId="11" fillId="0" borderId="6" xfId="5" applyFont="1" applyFill="1" applyBorder="1" applyAlignment="1">
      <alignment horizontal="center" vertical="center" wrapText="1"/>
    </xf>
    <xf numFmtId="0" fontId="11" fillId="0" borderId="6" xfId="3" applyFont="1" applyBorder="1" applyAlignment="1">
      <alignment horizontal="center" vertical="center" wrapText="1"/>
    </xf>
    <xf numFmtId="1" fontId="18" fillId="0" borderId="2" xfId="3" applyNumberFormat="1" applyFont="1" applyBorder="1" applyAlignment="1">
      <alignment horizontal="center" vertical="center" wrapText="1"/>
    </xf>
    <xf numFmtId="1" fontId="18" fillId="0" borderId="0" xfId="3" applyNumberFormat="1" applyFont="1" applyAlignment="1">
      <alignment horizontal="center" vertical="center"/>
    </xf>
    <xf numFmtId="3" fontId="14" fillId="2" borderId="0" xfId="5" applyNumberFormat="1" applyFont="1" applyFill="1" applyBorder="1" applyAlignment="1">
      <alignment vertical="center"/>
    </xf>
    <xf numFmtId="0" fontId="31" fillId="0" borderId="0" xfId="3" applyFont="1" applyAlignment="1">
      <alignment vertical="center"/>
    </xf>
    <xf numFmtId="0" fontId="31" fillId="2" borderId="0" xfId="3" applyFont="1" applyFill="1" applyAlignment="1">
      <alignment vertical="center"/>
    </xf>
    <xf numFmtId="4" fontId="17" fillId="0" borderId="0" xfId="10" applyNumberFormat="1" applyFont="1" applyFill="1" applyBorder="1" applyAlignment="1">
      <alignment horizontal="center" vertical="center"/>
    </xf>
    <xf numFmtId="0" fontId="13" fillId="2" borderId="0" xfId="3" applyFont="1" applyFill="1" applyAlignment="1">
      <alignment horizontal="center" vertical="center"/>
    </xf>
    <xf numFmtId="0" fontId="14" fillId="0" borderId="0" xfId="3" applyFont="1" applyAlignment="1">
      <alignment horizontal="center" vertical="center" wrapText="1"/>
    </xf>
    <xf numFmtId="0" fontId="13" fillId="0" borderId="0" xfId="3" applyFont="1" applyAlignment="1">
      <alignment horizontal="center" vertical="center"/>
    </xf>
    <xf numFmtId="4" fontId="13" fillId="0" borderId="0" xfId="3" applyNumberFormat="1" applyFont="1" applyAlignment="1">
      <alignment horizontal="center" vertical="center"/>
    </xf>
    <xf numFmtId="3" fontId="13" fillId="0" borderId="0" xfId="3" applyNumberFormat="1" applyFont="1" applyAlignment="1">
      <alignment horizontal="right" vertical="center"/>
    </xf>
    <xf numFmtId="3" fontId="13" fillId="2" borderId="0" xfId="3" applyNumberFormat="1" applyFont="1" applyFill="1" applyAlignment="1">
      <alignment horizontal="right" vertical="center"/>
    </xf>
    <xf numFmtId="3" fontId="13" fillId="0" borderId="0" xfId="3" applyNumberFormat="1" applyFont="1" applyAlignment="1">
      <alignment horizontal="center" vertical="center"/>
    </xf>
    <xf numFmtId="4" fontId="17" fillId="0" borderId="0" xfId="3" applyNumberFormat="1" applyFont="1" applyAlignment="1">
      <alignment vertical="center"/>
    </xf>
    <xf numFmtId="169" fontId="9" fillId="0" borderId="2" xfId="38" applyNumberFormat="1" applyFont="1" applyFill="1" applyBorder="1" applyAlignment="1">
      <alignment horizontal="center" vertical="center" wrapText="1"/>
    </xf>
    <xf numFmtId="1" fontId="14" fillId="0" borderId="5" xfId="3" applyNumberFormat="1" applyFont="1" applyBorder="1" applyAlignment="1">
      <alignment horizontal="center" vertical="center" wrapText="1"/>
    </xf>
    <xf numFmtId="4" fontId="13" fillId="0" borderId="0" xfId="3" applyNumberFormat="1" applyFont="1" applyAlignment="1">
      <alignment horizontal="right" vertical="center"/>
    </xf>
    <xf numFmtId="166" fontId="14" fillId="2" borderId="0" xfId="5" applyFont="1" applyFill="1" applyBorder="1" applyAlignment="1">
      <alignment horizontal="right" vertical="center"/>
    </xf>
    <xf numFmtId="0" fontId="14" fillId="2" borderId="0" xfId="3" applyFont="1" applyFill="1" applyAlignment="1">
      <alignment horizontal="right" vertical="center"/>
    </xf>
    <xf numFmtId="169" fontId="14" fillId="0" borderId="2" xfId="6" applyNumberFormat="1" applyFont="1" applyFill="1" applyBorder="1" applyAlignment="1">
      <alignment horizontal="right" vertical="center" wrapText="1"/>
    </xf>
    <xf numFmtId="4" fontId="12" fillId="0" borderId="0" xfId="10" applyNumberFormat="1" applyFont="1" applyFill="1" applyBorder="1" applyAlignment="1">
      <alignment vertical="center"/>
    </xf>
    <xf numFmtId="4" fontId="12" fillId="0" borderId="0" xfId="10" applyNumberFormat="1" applyFont="1" applyFill="1" applyBorder="1" applyAlignment="1">
      <alignment horizontal="center" vertical="center"/>
    </xf>
    <xf numFmtId="4" fontId="9" fillId="0" borderId="0" xfId="10" applyNumberFormat="1" applyFont="1" applyFill="1" applyBorder="1" applyAlignment="1">
      <alignment vertical="center"/>
    </xf>
    <xf numFmtId="4" fontId="9" fillId="0" borderId="0" xfId="10" applyNumberFormat="1" applyFont="1" applyFill="1" applyBorder="1" applyAlignment="1">
      <alignment horizontal="right" vertical="center"/>
    </xf>
    <xf numFmtId="4" fontId="10" fillId="0" borderId="0" xfId="3" applyNumberFormat="1" applyFont="1" applyAlignment="1">
      <alignment horizontal="center" vertical="center"/>
    </xf>
    <xf numFmtId="4" fontId="10" fillId="0" borderId="0" xfId="3" applyNumberFormat="1" applyFont="1" applyAlignment="1">
      <alignment vertical="center"/>
    </xf>
    <xf numFmtId="4" fontId="32" fillId="0" borderId="0" xfId="3" applyNumberFormat="1" applyFont="1" applyAlignment="1">
      <alignment horizontal="center" vertical="center"/>
    </xf>
    <xf numFmtId="4" fontId="32" fillId="0" borderId="0" xfId="3" applyNumberFormat="1" applyFont="1" applyAlignment="1">
      <alignment horizontal="center" vertical="center" wrapText="1"/>
    </xf>
    <xf numFmtId="3" fontId="32" fillId="0" borderId="0" xfId="3" applyNumberFormat="1" applyFont="1" applyAlignment="1">
      <alignment horizontal="center" vertical="center"/>
    </xf>
    <xf numFmtId="4" fontId="32" fillId="0" borderId="0" xfId="10" applyNumberFormat="1" applyFont="1" applyFill="1" applyBorder="1" applyAlignment="1">
      <alignment vertical="center"/>
    </xf>
    <xf numFmtId="4" fontId="10" fillId="0" borderId="0" xfId="10" applyNumberFormat="1" applyFont="1" applyFill="1" applyBorder="1" applyAlignment="1">
      <alignment vertical="center"/>
    </xf>
    <xf numFmtId="166" fontId="37" fillId="0" borderId="6" xfId="5" applyFont="1" applyFill="1" applyBorder="1" applyAlignment="1">
      <alignment horizontal="center" vertical="center" wrapText="1"/>
    </xf>
    <xf numFmtId="4" fontId="38" fillId="0" borderId="0" xfId="3" applyNumberFormat="1" applyFont="1" applyAlignment="1">
      <alignment horizontal="center" vertical="center"/>
    </xf>
    <xf numFmtId="4" fontId="40" fillId="0" borderId="0" xfId="10" applyNumberFormat="1" applyFont="1" applyFill="1" applyBorder="1" applyAlignment="1">
      <alignment horizontal="center" vertical="center"/>
    </xf>
    <xf numFmtId="4" fontId="39" fillId="0" borderId="0" xfId="10" applyNumberFormat="1" applyFont="1" applyFill="1" applyBorder="1" applyAlignment="1">
      <alignment vertical="center"/>
    </xf>
    <xf numFmtId="4" fontId="41" fillId="0" borderId="0" xfId="10" applyNumberFormat="1" applyFont="1" applyFill="1" applyBorder="1" applyAlignment="1">
      <alignment vertical="center"/>
    </xf>
    <xf numFmtId="166" fontId="33" fillId="2" borderId="0" xfId="5" applyFont="1" applyFill="1" applyBorder="1" applyAlignment="1">
      <alignment vertical="center"/>
    </xf>
    <xf numFmtId="166" fontId="14" fillId="3" borderId="0" xfId="5" applyFont="1" applyFill="1" applyBorder="1" applyAlignment="1">
      <alignment vertical="center"/>
    </xf>
    <xf numFmtId="0" fontId="10" fillId="0" borderId="0" xfId="3" applyFont="1" applyAlignment="1">
      <alignment vertical="center"/>
    </xf>
    <xf numFmtId="4" fontId="40" fillId="0" borderId="0" xfId="3" applyNumberFormat="1" applyFont="1" applyAlignment="1">
      <alignment horizontal="center" vertical="center"/>
    </xf>
    <xf numFmtId="0" fontId="14" fillId="0" borderId="2" xfId="3" applyFont="1" applyBorder="1" applyAlignment="1">
      <alignment vertical="center"/>
    </xf>
    <xf numFmtId="1" fontId="18" fillId="0" borderId="2" xfId="3" applyNumberFormat="1" applyFont="1" applyBorder="1" applyAlignment="1">
      <alignment horizontal="center" vertical="center"/>
    </xf>
    <xf numFmtId="0" fontId="13" fillId="0" borderId="2" xfId="3" applyFont="1" applyBorder="1" applyAlignment="1">
      <alignment horizontal="center" vertical="center" wrapText="1"/>
    </xf>
    <xf numFmtId="0" fontId="14" fillId="0" borderId="2" xfId="3" applyFont="1" applyBorder="1" applyAlignment="1">
      <alignment horizontal="center" vertical="center"/>
    </xf>
    <xf numFmtId="3" fontId="14" fillId="0" borderId="2" xfId="3" applyNumberFormat="1" applyFont="1" applyBorder="1" applyAlignment="1">
      <alignment horizontal="center" vertical="center"/>
    </xf>
    <xf numFmtId="168" fontId="14" fillId="0" borderId="2" xfId="3" applyNumberFormat="1" applyFont="1" applyBorder="1" applyAlignment="1">
      <alignment horizontal="center" vertical="center"/>
    </xf>
    <xf numFmtId="0" fontId="13" fillId="0" borderId="5" xfId="3" applyFont="1" applyBorder="1" applyAlignment="1">
      <alignment horizontal="center" vertical="center" wrapText="1"/>
    </xf>
    <xf numFmtId="3" fontId="14" fillId="0" borderId="2" xfId="3" applyNumberFormat="1" applyFont="1" applyBorder="1" applyAlignment="1">
      <alignment vertical="center"/>
    </xf>
    <xf numFmtId="169" fontId="14" fillId="0" borderId="2" xfId="3" applyNumberFormat="1" applyFont="1" applyBorder="1" applyAlignment="1">
      <alignment vertical="center"/>
    </xf>
    <xf numFmtId="169" fontId="14" fillId="0" borderId="2" xfId="3" applyNumberFormat="1" applyFont="1" applyBorder="1" applyAlignment="1">
      <alignment horizontal="center" vertical="center"/>
    </xf>
    <xf numFmtId="4" fontId="11" fillId="0" borderId="0" xfId="3" applyNumberFormat="1" applyFont="1" applyAlignment="1">
      <alignment horizontal="center" vertical="center"/>
    </xf>
    <xf numFmtId="4" fontId="32" fillId="0" borderId="2" xfId="3" applyNumberFormat="1" applyFont="1" applyBorder="1" applyAlignment="1">
      <alignment horizontal="center" vertical="center"/>
    </xf>
    <xf numFmtId="4" fontId="32" fillId="0" borderId="2" xfId="3" applyNumberFormat="1" applyFont="1" applyBorder="1" applyAlignment="1">
      <alignment vertical="center" wrapText="1"/>
    </xf>
    <xf numFmtId="0" fontId="10" fillId="0" borderId="2" xfId="3" applyFont="1" applyBorder="1" applyAlignment="1">
      <alignment vertical="center"/>
    </xf>
    <xf numFmtId="4" fontId="40" fillId="0" borderId="2" xfId="3" applyNumberFormat="1" applyFont="1" applyBorder="1" applyAlignment="1">
      <alignment horizontal="center" vertical="center"/>
    </xf>
    <xf numFmtId="4" fontId="32" fillId="0" borderId="2" xfId="10" applyNumberFormat="1" applyFont="1" applyFill="1" applyBorder="1" applyAlignment="1">
      <alignment vertical="center"/>
    </xf>
    <xf numFmtId="4" fontId="10" fillId="0" borderId="2" xfId="3" applyNumberFormat="1" applyFont="1" applyBorder="1" applyAlignment="1">
      <alignment horizontal="center" vertical="center"/>
    </xf>
    <xf numFmtId="169" fontId="11" fillId="0" borderId="2" xfId="3" applyNumberFormat="1" applyFont="1" applyBorder="1" applyAlignment="1">
      <alignment vertical="center"/>
    </xf>
    <xf numFmtId="169" fontId="12" fillId="0" borderId="2" xfId="6" applyNumberFormat="1" applyFont="1" applyFill="1" applyBorder="1" applyAlignment="1">
      <alignment horizontal="right"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2" fontId="12" fillId="2" borderId="2" xfId="0" applyNumberFormat="1" applyFont="1" applyFill="1" applyBorder="1" applyAlignment="1">
      <alignment horizontal="center" vertical="center" wrapText="1"/>
    </xf>
    <xf numFmtId="166" fontId="12" fillId="0" borderId="2" xfId="5" applyFont="1" applyFill="1" applyBorder="1" applyAlignment="1">
      <alignment horizontal="right" vertical="center" wrapText="1"/>
    </xf>
    <xf numFmtId="3" fontId="12" fillId="0" borderId="2" xfId="5" applyNumberFormat="1" applyFont="1" applyFill="1" applyBorder="1" applyAlignment="1">
      <alignment horizontal="right" vertical="center" wrapText="1"/>
    </xf>
    <xf numFmtId="2" fontId="45" fillId="0" borderId="2" xfId="0" applyNumberFormat="1" applyFont="1" applyBorder="1" applyAlignment="1">
      <alignment horizontal="center" vertical="center" wrapText="1"/>
    </xf>
    <xf numFmtId="3" fontId="12" fillId="0" borderId="2" xfId="3" applyNumberFormat="1" applyFont="1" applyBorder="1" applyAlignment="1">
      <alignment horizontal="right" vertical="center" wrapText="1"/>
    </xf>
    <xf numFmtId="0" fontId="12" fillId="0" borderId="4" xfId="0" applyFont="1" applyBorder="1" applyAlignment="1">
      <alignment horizontal="center" vertical="center" wrapText="1"/>
    </xf>
    <xf numFmtId="3" fontId="46" fillId="0" borderId="6" xfId="5" applyNumberFormat="1" applyFont="1" applyFill="1" applyBorder="1" applyAlignment="1">
      <alignment horizontal="center" vertical="center" wrapText="1"/>
    </xf>
    <xf numFmtId="1" fontId="46" fillId="0" borderId="5" xfId="3" applyNumberFormat="1" applyFont="1" applyBorder="1" applyAlignment="1">
      <alignment horizontal="center" vertical="center" wrapText="1"/>
    </xf>
    <xf numFmtId="1" fontId="46" fillId="0" borderId="2" xfId="3" applyNumberFormat="1" applyFont="1" applyBorder="1" applyAlignment="1">
      <alignment horizontal="center" vertical="center" wrapText="1"/>
    </xf>
    <xf numFmtId="1" fontId="46" fillId="0" borderId="10" xfId="3" applyNumberFormat="1" applyFont="1" applyBorder="1" applyAlignment="1">
      <alignment horizontal="center" vertical="center" wrapText="1"/>
    </xf>
    <xf numFmtId="1" fontId="46" fillId="0" borderId="6" xfId="5" applyNumberFormat="1" applyFont="1" applyFill="1" applyBorder="1" applyAlignment="1">
      <alignment horizontal="center" vertical="center" wrapText="1"/>
    </xf>
    <xf numFmtId="1" fontId="47" fillId="0" borderId="6" xfId="5" applyNumberFormat="1" applyFont="1" applyFill="1" applyBorder="1" applyAlignment="1">
      <alignment horizontal="center" vertical="center" wrapText="1"/>
    </xf>
    <xf numFmtId="0" fontId="46" fillId="0" borderId="2" xfId="0" applyFont="1" applyBorder="1" applyAlignment="1">
      <alignment horizontal="center" vertical="center" wrapText="1"/>
    </xf>
    <xf numFmtId="1" fontId="46" fillId="0" borderId="6" xfId="3" applyNumberFormat="1" applyFont="1" applyBorder="1" applyAlignment="1">
      <alignment horizontal="center" vertical="center" wrapText="1"/>
    </xf>
    <xf numFmtId="0" fontId="15" fillId="0" borderId="0" xfId="62" applyFont="1" applyAlignment="1">
      <alignment vertical="center" wrapText="1"/>
    </xf>
    <xf numFmtId="0" fontId="9" fillId="0" borderId="2" xfId="71" applyFont="1" applyBorder="1" applyAlignment="1">
      <alignment horizontal="center" vertical="center"/>
    </xf>
    <xf numFmtId="0" fontId="9" fillId="0" borderId="2" xfId="71" applyFont="1" applyBorder="1" applyAlignment="1">
      <alignment horizontal="center" vertical="center" wrapText="1"/>
    </xf>
    <xf numFmtId="0" fontId="50" fillId="0" borderId="0" xfId="0" applyFont="1" applyAlignment="1">
      <alignment horizontal="center" vertical="center"/>
    </xf>
    <xf numFmtId="4" fontId="50" fillId="0" borderId="0" xfId="0" applyNumberFormat="1" applyFont="1" applyAlignment="1">
      <alignment horizontal="center" vertical="center" wrapText="1"/>
    </xf>
    <xf numFmtId="4" fontId="50" fillId="0" borderId="0" xfId="0" applyNumberFormat="1" applyFont="1" applyAlignment="1">
      <alignment horizontal="center" vertical="center"/>
    </xf>
    <xf numFmtId="0" fontId="50" fillId="0" borderId="0" xfId="0" applyFont="1" applyAlignment="1">
      <alignment horizontal="center" vertical="center" wrapText="1"/>
    </xf>
    <xf numFmtId="0" fontId="51" fillId="0" borderId="2" xfId="71" applyFont="1" applyBorder="1" applyAlignment="1">
      <alignment horizontal="center" vertical="center"/>
    </xf>
    <xf numFmtId="0" fontId="9" fillId="2" borderId="6" xfId="0" applyFont="1" applyFill="1" applyBorder="1" applyAlignment="1">
      <alignment horizontal="left" vertical="center"/>
    </xf>
    <xf numFmtId="3" fontId="51" fillId="0" borderId="2" xfId="71" applyNumberFormat="1" applyFont="1" applyBorder="1" applyAlignment="1">
      <alignment horizontal="right" vertical="center" wrapText="1"/>
    </xf>
    <xf numFmtId="0" fontId="53" fillId="0" borderId="2" xfId="71" applyFont="1" applyBorder="1" applyAlignment="1">
      <alignment horizontal="center" vertical="center" wrapText="1"/>
    </xf>
    <xf numFmtId="0" fontId="14" fillId="0" borderId="2" xfId="71" applyFont="1" applyBorder="1" applyAlignment="1">
      <alignment horizontal="center" vertical="center"/>
    </xf>
    <xf numFmtId="0" fontId="8" fillId="2" borderId="2" xfId="0" applyFont="1" applyFill="1" applyBorder="1" applyAlignment="1">
      <alignment horizontal="left" vertical="center" wrapText="1"/>
    </xf>
    <xf numFmtId="0" fontId="8" fillId="2" borderId="2" xfId="0" applyFont="1" applyFill="1" applyBorder="1" applyAlignment="1">
      <alignment horizontal="center" vertical="center"/>
    </xf>
    <xf numFmtId="169" fontId="55" fillId="0" borderId="2" xfId="69" applyNumberFormat="1" applyFont="1" applyBorder="1" applyAlignment="1">
      <alignment vertical="center"/>
    </xf>
    <xf numFmtId="3" fontId="14" fillId="0" borderId="2" xfId="71" applyNumberFormat="1" applyFont="1" applyBorder="1" applyAlignment="1">
      <alignment horizontal="right" vertical="center" wrapText="1"/>
    </xf>
    <xf numFmtId="0" fontId="56" fillId="0" borderId="2" xfId="71" applyFont="1" applyBorder="1" applyAlignment="1">
      <alignment vertical="center" wrapText="1"/>
    </xf>
    <xf numFmtId="3" fontId="57" fillId="0" borderId="2" xfId="71" applyNumberFormat="1" applyFont="1" applyBorder="1" applyAlignment="1">
      <alignment horizontal="right" vertical="center" wrapText="1"/>
    </xf>
    <xf numFmtId="0" fontId="58" fillId="0" borderId="2" xfId="71" applyFont="1" applyBorder="1" applyAlignment="1">
      <alignment vertical="center"/>
    </xf>
    <xf numFmtId="169" fontId="8" fillId="0" borderId="2" xfId="69" applyNumberFormat="1" applyFont="1" applyBorder="1" applyAlignment="1">
      <alignment vertical="center"/>
    </xf>
    <xf numFmtId="0" fontId="8" fillId="2" borderId="2" xfId="0" applyFont="1" applyFill="1" applyBorder="1" applyAlignment="1">
      <alignment horizontal="left" vertical="center"/>
    </xf>
    <xf numFmtId="0" fontId="9" fillId="2" borderId="2" xfId="0" applyFont="1" applyFill="1" applyBorder="1" applyAlignment="1">
      <alignment horizontal="left" vertical="center" wrapText="1"/>
    </xf>
    <xf numFmtId="179" fontId="8" fillId="2" borderId="2" xfId="64" applyNumberFormat="1" applyFont="1" applyFill="1" applyBorder="1" applyAlignment="1">
      <alignment horizontal="center" vertical="center"/>
    </xf>
    <xf numFmtId="179" fontId="8" fillId="2" borderId="2" xfId="0" applyNumberFormat="1" applyFont="1" applyFill="1" applyBorder="1" applyAlignment="1">
      <alignment horizontal="left" vertical="center"/>
    </xf>
    <xf numFmtId="3"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xf>
    <xf numFmtId="0" fontId="8" fillId="0" borderId="2" xfId="71" applyFont="1" applyBorder="1" applyAlignment="1">
      <alignment horizontal="center" vertical="center" wrapText="1"/>
    </xf>
    <xf numFmtId="2" fontId="8" fillId="2" borderId="2" xfId="0" applyNumberFormat="1" applyFont="1" applyFill="1" applyBorder="1" applyAlignment="1">
      <alignment horizontal="center" vertical="center"/>
    </xf>
    <xf numFmtId="0" fontId="12" fillId="2" borderId="2" xfId="0" applyFont="1" applyFill="1" applyBorder="1" applyAlignment="1">
      <alignment horizontal="center" vertical="center"/>
    </xf>
    <xf numFmtId="169" fontId="12" fillId="0" borderId="2" xfId="69" applyNumberFormat="1" applyFont="1" applyBorder="1" applyAlignment="1">
      <alignment vertical="center"/>
    </xf>
    <xf numFmtId="2" fontId="12" fillId="2" borderId="2" xfId="0" applyNumberFormat="1" applyFont="1" applyFill="1" applyBorder="1" applyAlignment="1">
      <alignment horizontal="center" vertical="center"/>
    </xf>
    <xf numFmtId="3" fontId="12" fillId="2" borderId="2" xfId="0" applyNumberFormat="1" applyFont="1" applyFill="1" applyBorder="1" applyAlignment="1">
      <alignment horizontal="right" vertical="center"/>
    </xf>
    <xf numFmtId="3" fontId="8" fillId="0" borderId="2" xfId="71" applyNumberFormat="1" applyFont="1" applyBorder="1" applyAlignment="1">
      <alignment horizontal="right" vertical="center" wrapText="1"/>
    </xf>
    <xf numFmtId="169" fontId="8" fillId="2" borderId="2" xfId="69" applyNumberFormat="1" applyFont="1" applyFill="1" applyBorder="1" applyAlignment="1">
      <alignment horizontal="right" vertical="center"/>
    </xf>
    <xf numFmtId="169" fontId="8" fillId="2" borderId="2" xfId="69" applyNumberFormat="1" applyFont="1" applyFill="1" applyBorder="1" applyAlignment="1">
      <alignment vertical="center"/>
    </xf>
    <xf numFmtId="0" fontId="8" fillId="0" borderId="2" xfId="0" applyFont="1" applyBorder="1" applyAlignment="1">
      <alignment horizontal="center" vertical="center"/>
    </xf>
    <xf numFmtId="0" fontId="59" fillId="0" borderId="0" xfId="0" applyFont="1"/>
    <xf numFmtId="0" fontId="52" fillId="0" borderId="0" xfId="62" applyFont="1" applyAlignment="1">
      <alignment vertical="center" wrapText="1"/>
    </xf>
    <xf numFmtId="4" fontId="48" fillId="0" borderId="0" xfId="0" applyNumberFormat="1" applyFont="1" applyAlignment="1">
      <alignment horizontal="center" vertical="center"/>
    </xf>
    <xf numFmtId="0" fontId="48" fillId="0" borderId="0" xfId="0" applyFont="1" applyAlignment="1">
      <alignment horizontal="center" vertical="center" wrapText="1"/>
    </xf>
    <xf numFmtId="0" fontId="17" fillId="0" borderId="2" xfId="71" applyFont="1" applyBorder="1" applyAlignment="1">
      <alignment horizontal="center" vertical="center"/>
    </xf>
    <xf numFmtId="3" fontId="17" fillId="0" borderId="2" xfId="71" applyNumberFormat="1" applyFont="1" applyBorder="1" applyAlignment="1">
      <alignment horizontal="right" vertical="center" wrapText="1"/>
    </xf>
    <xf numFmtId="0" fontId="17" fillId="0" borderId="2" xfId="71" applyFont="1" applyBorder="1" applyAlignment="1">
      <alignment horizontal="center" vertical="center" wrapText="1"/>
    </xf>
    <xf numFmtId="0" fontId="8" fillId="0" borderId="2" xfId="71" applyFont="1" applyBorder="1" applyAlignment="1">
      <alignment horizontal="center" vertical="center"/>
    </xf>
    <xf numFmtId="0" fontId="8" fillId="2" borderId="2" xfId="71" applyFont="1" applyFill="1" applyBorder="1" applyAlignment="1">
      <alignment horizontal="center" vertical="center"/>
    </xf>
    <xf numFmtId="0" fontId="17" fillId="2" borderId="2" xfId="71" applyFont="1" applyFill="1" applyBorder="1" applyAlignment="1">
      <alignment horizontal="center" vertical="center" wrapText="1"/>
    </xf>
    <xf numFmtId="169" fontId="8" fillId="0" borderId="2" xfId="69" applyNumberFormat="1" applyFont="1" applyFill="1" applyBorder="1" applyAlignment="1">
      <alignment vertical="center"/>
    </xf>
    <xf numFmtId="0" fontId="9" fillId="2" borderId="2" xfId="71" applyFont="1" applyFill="1" applyBorder="1" applyAlignment="1">
      <alignment horizontal="center" vertical="center"/>
    </xf>
    <xf numFmtId="0" fontId="57" fillId="0" borderId="2" xfId="71" applyFont="1" applyBorder="1" applyAlignment="1">
      <alignment vertical="center" wrapText="1"/>
    </xf>
    <xf numFmtId="0" fontId="55" fillId="0" borderId="2" xfId="71" applyFont="1" applyBorder="1" applyAlignment="1">
      <alignment vertical="center"/>
    </xf>
    <xf numFmtId="3" fontId="9" fillId="0" borderId="2" xfId="71" applyNumberFormat="1" applyFont="1" applyBorder="1" applyAlignment="1">
      <alignment horizontal="right" vertical="center" wrapText="1"/>
    </xf>
    <xf numFmtId="3" fontId="8" fillId="2" borderId="2" xfId="71" applyNumberFormat="1" applyFont="1" applyFill="1" applyBorder="1" applyAlignment="1">
      <alignment horizontal="right" vertical="center" wrapText="1"/>
    </xf>
    <xf numFmtId="0" fontId="48" fillId="0" borderId="2" xfId="71" applyFont="1" applyBorder="1" applyAlignment="1">
      <alignment vertical="center" wrapText="1"/>
    </xf>
    <xf numFmtId="3" fontId="48" fillId="0" borderId="2" xfId="71" applyNumberFormat="1" applyFont="1" applyBorder="1" applyAlignment="1">
      <alignment horizontal="right" vertical="center" wrapText="1"/>
    </xf>
    <xf numFmtId="0" fontId="8" fillId="0" borderId="2" xfId="71" applyFont="1" applyBorder="1" applyAlignment="1">
      <alignment vertical="center"/>
    </xf>
    <xf numFmtId="0" fontId="60" fillId="0" borderId="0" xfId="0" applyFont="1" applyAlignment="1">
      <alignment horizontal="center"/>
    </xf>
    <xf numFmtId="0" fontId="59" fillId="0" borderId="0" xfId="0" applyFont="1" applyAlignment="1">
      <alignment horizontal="center"/>
    </xf>
    <xf numFmtId="0" fontId="59" fillId="3" borderId="0" xfId="0" applyFont="1" applyFill="1"/>
    <xf numFmtId="0" fontId="8" fillId="2" borderId="7" xfId="71" applyFont="1" applyFill="1" applyBorder="1" applyAlignment="1">
      <alignment horizontal="center" vertical="center"/>
    </xf>
    <xf numFmtId="0" fontId="60" fillId="3" borderId="0" xfId="0" applyFont="1" applyFill="1" applyAlignment="1">
      <alignment horizontal="center"/>
    </xf>
    <xf numFmtId="0" fontId="62" fillId="2" borderId="0" xfId="74" applyFont="1" applyFill="1"/>
    <xf numFmtId="0" fontId="63" fillId="0" borderId="0" xfId="74" applyFont="1" applyAlignment="1">
      <alignment horizontal="center" vertical="center"/>
    </xf>
    <xf numFmtId="0" fontId="62" fillId="0" borderId="0" xfId="74" applyFont="1"/>
    <xf numFmtId="0" fontId="36" fillId="0" borderId="0" xfId="74" applyFont="1" applyAlignment="1">
      <alignment horizontal="center"/>
    </xf>
    <xf numFmtId="0" fontId="62" fillId="2" borderId="0" xfId="74" applyFont="1" applyFill="1" applyAlignment="1">
      <alignment horizontal="center"/>
    </xf>
    <xf numFmtId="0" fontId="62" fillId="0" borderId="0" xfId="74" applyFont="1" applyAlignment="1">
      <alignment horizontal="center"/>
    </xf>
    <xf numFmtId="182" fontId="36" fillId="0" borderId="0" xfId="74" applyNumberFormat="1" applyFont="1" applyAlignment="1">
      <alignment horizontal="center"/>
    </xf>
    <xf numFmtId="0" fontId="12" fillId="2" borderId="0" xfId="74" applyFont="1" applyFill="1"/>
    <xf numFmtId="0" fontId="12" fillId="0" borderId="2" xfId="74" applyFont="1" applyBorder="1" applyAlignment="1">
      <alignment horizontal="center" vertical="center"/>
    </xf>
    <xf numFmtId="169" fontId="11" fillId="0" borderId="2" xfId="75" applyNumberFormat="1" applyFont="1" applyFill="1" applyBorder="1" applyAlignment="1">
      <alignment horizontal="center" vertical="center"/>
    </xf>
    <xf numFmtId="181" fontId="11" fillId="0" borderId="2" xfId="62" applyNumberFormat="1" applyFont="1" applyBorder="1" applyAlignment="1">
      <alignment horizontal="center" vertical="center"/>
    </xf>
    <xf numFmtId="0" fontId="11" fillId="0" borderId="2" xfId="62" applyFont="1" applyBorder="1" applyAlignment="1">
      <alignment horizontal="center" vertical="center"/>
    </xf>
    <xf numFmtId="169" fontId="12" fillId="0" borderId="2" xfId="75" applyNumberFormat="1" applyFont="1" applyFill="1" applyBorder="1" applyAlignment="1">
      <alignment horizontal="center" vertical="center"/>
    </xf>
    <xf numFmtId="10" fontId="12" fillId="0" borderId="2" xfId="76" applyNumberFormat="1" applyFont="1" applyFill="1" applyBorder="1" applyAlignment="1">
      <alignment horizontal="center" vertical="center"/>
    </xf>
    <xf numFmtId="0" fontId="12" fillId="0" borderId="2" xfId="77" applyFont="1" applyBorder="1" applyAlignment="1">
      <alignment horizontal="center" vertical="center" wrapText="1"/>
    </xf>
    <xf numFmtId="168" fontId="12" fillId="0" borderId="2" xfId="78" applyNumberFormat="1" applyFont="1" applyFill="1" applyBorder="1" applyAlignment="1">
      <alignment horizontal="right" vertical="center" wrapText="1"/>
    </xf>
    <xf numFmtId="0" fontId="12" fillId="0" borderId="2" xfId="77" applyFont="1" applyBorder="1" applyAlignment="1">
      <alignment horizontal="center" vertical="center"/>
    </xf>
    <xf numFmtId="0" fontId="12" fillId="0" borderId="2" xfId="77" applyFont="1" applyBorder="1" applyAlignment="1">
      <alignment vertical="center"/>
    </xf>
    <xf numFmtId="0" fontId="12" fillId="0" borderId="2" xfId="62" applyFont="1" applyBorder="1" applyAlignment="1">
      <alignment horizontal="center" vertical="center"/>
    </xf>
    <xf numFmtId="0" fontId="12" fillId="0" borderId="2" xfId="74" applyFont="1" applyBorder="1" applyAlignment="1">
      <alignment horizontal="center" vertical="center" wrapText="1"/>
    </xf>
    <xf numFmtId="0" fontId="11" fillId="2" borderId="0" xfId="74" applyFont="1" applyFill="1"/>
    <xf numFmtId="0" fontId="11" fillId="0" borderId="2" xfId="74" applyFont="1" applyBorder="1" applyAlignment="1">
      <alignment horizontal="center" vertical="center"/>
    </xf>
    <xf numFmtId="10" fontId="11" fillId="0" borderId="2" xfId="76" applyNumberFormat="1" applyFont="1" applyFill="1" applyBorder="1" applyAlignment="1">
      <alignment horizontal="center" vertical="center"/>
    </xf>
    <xf numFmtId="0" fontId="11" fillId="0" borderId="2" xfId="77" applyFont="1" applyBorder="1" applyAlignment="1">
      <alignment horizontal="center" vertical="center" wrapText="1"/>
    </xf>
    <xf numFmtId="168" fontId="11" fillId="0" borderId="2" xfId="78" applyNumberFormat="1" applyFont="1" applyFill="1" applyBorder="1" applyAlignment="1">
      <alignment horizontal="right" vertical="center" wrapText="1"/>
    </xf>
    <xf numFmtId="0" fontId="12" fillId="2" borderId="2" xfId="77" applyFont="1" applyFill="1" applyBorder="1" applyAlignment="1">
      <alignment vertical="center" wrapText="1"/>
    </xf>
    <xf numFmtId="0" fontId="64" fillId="2" borderId="0" xfId="74" applyFont="1" applyFill="1"/>
    <xf numFmtId="1" fontId="12" fillId="0" borderId="2" xfId="73" applyNumberFormat="1" applyFont="1" applyFill="1" applyBorder="1" applyAlignment="1">
      <alignment horizontal="center" vertical="center"/>
    </xf>
    <xf numFmtId="0" fontId="12" fillId="2" borderId="2" xfId="77" applyFont="1" applyFill="1" applyBorder="1" applyAlignment="1">
      <alignment horizontal="center" vertical="center" wrapText="1"/>
    </xf>
    <xf numFmtId="168" fontId="12" fillId="2" borderId="2" xfId="77" applyNumberFormat="1" applyFont="1" applyFill="1" applyBorder="1" applyAlignment="1">
      <alignment horizontal="right" vertical="center" wrapText="1"/>
    </xf>
    <xf numFmtId="168" fontId="12" fillId="0" borderId="2" xfId="77" applyNumberFormat="1" applyFont="1" applyBorder="1" applyAlignment="1">
      <alignment horizontal="right" vertical="center" wrapText="1"/>
    </xf>
    <xf numFmtId="0" fontId="8" fillId="2" borderId="0" xfId="74" applyFont="1" applyFill="1"/>
    <xf numFmtId="169" fontId="11" fillId="0" borderId="2" xfId="75" applyNumberFormat="1" applyFont="1" applyFill="1" applyBorder="1" applyAlignment="1">
      <alignment horizontal="right" vertical="center"/>
    </xf>
    <xf numFmtId="180" fontId="11" fillId="0" borderId="2" xfId="62" applyNumberFormat="1" applyFont="1" applyBorder="1" applyAlignment="1">
      <alignment horizontal="center" vertical="center"/>
    </xf>
    <xf numFmtId="168" fontId="11" fillId="0" borderId="4" xfId="62" applyNumberFormat="1" applyFont="1" applyBorder="1" applyAlignment="1">
      <alignment horizontal="right" vertical="center"/>
    </xf>
    <xf numFmtId="49" fontId="65" fillId="2" borderId="0" xfId="74" applyNumberFormat="1" applyFont="1" applyFill="1"/>
    <xf numFmtId="49" fontId="66" fillId="2" borderId="0" xfId="74" applyNumberFormat="1" applyFont="1" applyFill="1"/>
    <xf numFmtId="0" fontId="63" fillId="2" borderId="0" xfId="74" applyFont="1" applyFill="1"/>
    <xf numFmtId="0" fontId="14" fillId="2" borderId="0" xfId="74" applyFont="1" applyFill="1"/>
    <xf numFmtId="0" fontId="14" fillId="2" borderId="0" xfId="77" applyFont="1" applyFill="1" applyAlignment="1">
      <alignment vertical="center" wrapText="1"/>
    </xf>
    <xf numFmtId="169" fontId="12" fillId="0" borderId="2" xfId="72" applyNumberFormat="1" applyFont="1" applyFill="1" applyBorder="1" applyAlignment="1">
      <alignment horizontal="center" vertical="center"/>
    </xf>
    <xf numFmtId="0" fontId="67" fillId="0" borderId="0" xfId="74" applyFont="1"/>
    <xf numFmtId="0" fontId="67" fillId="0" borderId="0" xfId="74" applyFont="1" applyAlignment="1">
      <alignment horizontal="center"/>
    </xf>
    <xf numFmtId="182" fontId="8" fillId="0" borderId="0" xfId="74" applyNumberFormat="1" applyFont="1" applyAlignment="1">
      <alignment horizontal="center"/>
    </xf>
    <xf numFmtId="0" fontId="67" fillId="0" borderId="0" xfId="74" applyFont="1" applyAlignment="1">
      <alignment horizontal="center" vertical="center"/>
    </xf>
    <xf numFmtId="0" fontId="68" fillId="0" borderId="0" xfId="74" applyFont="1"/>
    <xf numFmtId="0" fontId="69" fillId="0" borderId="0" xfId="74" applyFont="1"/>
    <xf numFmtId="0" fontId="69" fillId="0" borderId="0" xfId="74" applyFont="1" applyAlignment="1">
      <alignment horizontal="center"/>
    </xf>
    <xf numFmtId="0" fontId="52" fillId="0" borderId="0" xfId="62" applyFont="1" applyAlignment="1">
      <alignment horizontal="center" vertical="center" wrapText="1"/>
    </xf>
    <xf numFmtId="49" fontId="70" fillId="0" borderId="2" xfId="62" applyNumberFormat="1" applyFont="1" applyBorder="1" applyAlignment="1">
      <alignment horizontal="center" vertical="center"/>
    </xf>
    <xf numFmtId="49" fontId="70" fillId="0" borderId="2" xfId="75" applyNumberFormat="1" applyFont="1" applyFill="1" applyBorder="1" applyAlignment="1">
      <alignment horizontal="center" vertical="center" wrapText="1"/>
    </xf>
    <xf numFmtId="49" fontId="70" fillId="0" borderId="2" xfId="62" quotePrefix="1" applyNumberFormat="1" applyFont="1" applyBorder="1" applyAlignment="1">
      <alignment horizontal="center" vertical="center" wrapText="1"/>
    </xf>
    <xf numFmtId="49" fontId="70" fillId="0" borderId="2" xfId="74" applyNumberFormat="1" applyFont="1" applyBorder="1" applyAlignment="1">
      <alignment horizontal="center" vertical="center"/>
    </xf>
    <xf numFmtId="0" fontId="9" fillId="0" borderId="0" xfId="62" applyFont="1" applyAlignment="1">
      <alignment vertical="center" wrapText="1"/>
    </xf>
    <xf numFmtId="0" fontId="15" fillId="0" borderId="0" xfId="62" applyFont="1" applyAlignment="1">
      <alignment horizontal="center" vertical="center"/>
    </xf>
    <xf numFmtId="0" fontId="9" fillId="2" borderId="0" xfId="62" applyFont="1" applyFill="1" applyAlignment="1">
      <alignment horizontal="center" vertical="center"/>
    </xf>
    <xf numFmtId="0" fontId="12" fillId="0" borderId="4" xfId="74" applyFont="1" applyBorder="1" applyAlignment="1">
      <alignment horizontal="center" vertical="center" wrapText="1"/>
    </xf>
    <xf numFmtId="0" fontId="12" fillId="0" borderId="5" xfId="74" applyFont="1" applyBorder="1" applyAlignment="1">
      <alignment horizontal="center" vertical="center" wrapText="1"/>
    </xf>
    <xf numFmtId="0" fontId="12" fillId="0" borderId="4" xfId="62" applyFont="1" applyBorder="1" applyAlignment="1">
      <alignment horizontal="center" vertical="center"/>
    </xf>
    <xf numFmtId="0" fontId="12" fillId="0" borderId="5" xfId="62" applyFont="1" applyBorder="1" applyAlignment="1">
      <alignment horizontal="center" vertical="center"/>
    </xf>
    <xf numFmtId="49" fontId="13" fillId="0" borderId="2" xfId="62" applyNumberFormat="1" applyFont="1" applyBorder="1" applyAlignment="1">
      <alignment horizontal="center" vertical="center" wrapText="1"/>
    </xf>
    <xf numFmtId="49" fontId="13" fillId="0" borderId="4" xfId="75" applyNumberFormat="1" applyFont="1" applyFill="1" applyBorder="1" applyAlignment="1">
      <alignment horizontal="center" vertical="center" wrapText="1"/>
    </xf>
    <xf numFmtId="49" fontId="13" fillId="0" borderId="11" xfId="75" applyNumberFormat="1" applyFont="1" applyFill="1" applyBorder="1" applyAlignment="1">
      <alignment horizontal="center" vertical="center" wrapText="1"/>
    </xf>
    <xf numFmtId="49" fontId="13" fillId="0" borderId="5" xfId="75" applyNumberFormat="1" applyFont="1" applyFill="1" applyBorder="1" applyAlignment="1">
      <alignment horizontal="center" vertical="center" wrapText="1"/>
    </xf>
    <xf numFmtId="0" fontId="9" fillId="0" borderId="0" xfId="62" applyFont="1" applyAlignment="1">
      <alignment horizontal="center" vertical="center" wrapText="1"/>
    </xf>
    <xf numFmtId="0" fontId="11" fillId="0" borderId="7" xfId="68" applyFont="1" applyBorder="1" applyAlignment="1">
      <alignment horizontal="left" vertical="center" wrapText="1"/>
    </xf>
    <xf numFmtId="0" fontId="11" fillId="0" borderId="6" xfId="68" applyFont="1" applyBorder="1" applyAlignment="1">
      <alignment horizontal="left" vertical="center" wrapText="1"/>
    </xf>
    <xf numFmtId="0" fontId="69" fillId="0" borderId="0" xfId="74" applyFont="1" applyAlignment="1">
      <alignment horizontal="left"/>
    </xf>
    <xf numFmtId="49" fontId="13" fillId="0" borderId="2" xfId="75" applyNumberFormat="1" applyFont="1" applyFill="1" applyBorder="1" applyAlignment="1">
      <alignment horizontal="center" vertical="center" wrapText="1"/>
    </xf>
    <xf numFmtId="49" fontId="13" fillId="0" borderId="7" xfId="75" applyNumberFormat="1" applyFont="1" applyFill="1" applyBorder="1" applyAlignment="1">
      <alignment horizontal="center" vertical="center" wrapText="1"/>
    </xf>
    <xf numFmtId="49" fontId="13" fillId="0" borderId="8" xfId="75" applyNumberFormat="1" applyFont="1" applyFill="1" applyBorder="1" applyAlignment="1">
      <alignment horizontal="center" vertical="center" wrapText="1"/>
    </xf>
    <xf numFmtId="49" fontId="13" fillId="0" borderId="6" xfId="75" applyNumberFormat="1" applyFont="1" applyFill="1" applyBorder="1" applyAlignment="1">
      <alignment horizontal="center" vertical="center" wrapText="1"/>
    </xf>
    <xf numFmtId="169" fontId="12" fillId="0" borderId="4" xfId="75" applyNumberFormat="1" applyFont="1" applyFill="1" applyBorder="1" applyAlignment="1">
      <alignment horizontal="center" vertical="center"/>
    </xf>
    <xf numFmtId="169" fontId="12" fillId="0" borderId="5" xfId="75" applyNumberFormat="1" applyFont="1" applyFill="1" applyBorder="1" applyAlignment="1">
      <alignment horizontal="center" vertical="center"/>
    </xf>
    <xf numFmtId="0" fontId="11" fillId="0" borderId="7" xfId="77" applyFont="1" applyBorder="1" applyAlignment="1">
      <alignment horizontal="left" vertical="center" wrapText="1"/>
    </xf>
    <xf numFmtId="0" fontId="11" fillId="0" borderId="8" xfId="77" applyFont="1" applyBorder="1" applyAlignment="1">
      <alignment horizontal="left" vertical="center" wrapText="1"/>
    </xf>
    <xf numFmtId="0" fontId="11" fillId="0" borderId="6" xfId="77" applyFont="1" applyBorder="1" applyAlignment="1">
      <alignment horizontal="left" vertical="center" wrapText="1"/>
    </xf>
    <xf numFmtId="0" fontId="11" fillId="0" borderId="2" xfId="77" applyFont="1" applyBorder="1" applyAlignment="1">
      <alignment horizontal="left" vertical="center"/>
    </xf>
    <xf numFmtId="0" fontId="11" fillId="0" borderId="2" xfId="62" applyFont="1" applyBorder="1" applyAlignment="1">
      <alignment horizontal="center" vertical="center"/>
    </xf>
    <xf numFmtId="49" fontId="12" fillId="0" borderId="4" xfId="77" applyNumberFormat="1" applyFont="1" applyBorder="1" applyAlignment="1">
      <alignment horizontal="center" vertical="center" wrapText="1"/>
    </xf>
    <xf numFmtId="49" fontId="12" fillId="0" borderId="5" xfId="77"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68" applyFont="1" applyBorder="1" applyAlignment="1">
      <alignment horizontal="center" vertical="center"/>
    </xf>
    <xf numFmtId="0" fontId="14" fillId="0" borderId="5" xfId="68" applyFont="1" applyBorder="1" applyAlignment="1">
      <alignment horizontal="center" vertical="center"/>
    </xf>
    <xf numFmtId="0" fontId="11" fillId="2" borderId="7" xfId="3" applyFont="1" applyFill="1" applyBorder="1" applyAlignment="1">
      <alignment horizontal="center" vertical="center"/>
    </xf>
    <xf numFmtId="0" fontId="11" fillId="2" borderId="8" xfId="3" applyFont="1" applyFill="1" applyBorder="1" applyAlignment="1">
      <alignment horizontal="center" vertical="center"/>
    </xf>
    <xf numFmtId="0" fontId="11" fillId="2" borderId="6" xfId="3" applyFont="1" applyFill="1" applyBorder="1" applyAlignment="1">
      <alignment horizontal="center" vertical="center"/>
    </xf>
    <xf numFmtId="0" fontId="14" fillId="0" borderId="11" xfId="0" applyFont="1" applyBorder="1" applyAlignment="1">
      <alignment horizontal="center" vertical="center" wrapText="1"/>
    </xf>
    <xf numFmtId="0" fontId="14" fillId="0" borderId="4" xfId="3" applyFont="1" applyBorder="1" applyAlignment="1">
      <alignment horizontal="center" vertical="center" wrapText="1"/>
    </xf>
    <xf numFmtId="0" fontId="14" fillId="0" borderId="11" xfId="3" applyFont="1" applyBorder="1" applyAlignment="1">
      <alignment horizontal="center" vertical="center" wrapText="1"/>
    </xf>
    <xf numFmtId="0" fontId="14" fillId="0" borderId="5" xfId="3"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0" borderId="4" xfId="0" applyNumberFormat="1" applyFont="1" applyBorder="1" applyAlignment="1">
      <alignment horizontal="center" vertical="center" wrapText="1"/>
    </xf>
    <xf numFmtId="1" fontId="12" fillId="0" borderId="5" xfId="0" applyNumberFormat="1" applyFont="1" applyBorder="1" applyAlignment="1">
      <alignment horizontal="center" vertical="center" wrapText="1"/>
    </xf>
    <xf numFmtId="0" fontId="13" fillId="0" borderId="4" xfId="3" applyFont="1" applyBorder="1" applyAlignment="1">
      <alignment horizontal="center" vertical="center" wrapText="1"/>
    </xf>
    <xf numFmtId="0" fontId="13" fillId="0" borderId="11" xfId="3" applyFont="1" applyBorder="1" applyAlignment="1">
      <alignment horizontal="center" vertical="center" wrapText="1"/>
    </xf>
    <xf numFmtId="0" fontId="13" fillId="0" borderId="5" xfId="3" applyFont="1" applyBorder="1" applyAlignment="1">
      <alignment horizontal="center" vertical="center" wrapText="1"/>
    </xf>
    <xf numFmtId="0" fontId="13" fillId="0" borderId="14" xfId="3" applyFont="1" applyBorder="1" applyAlignment="1">
      <alignment horizontal="center" vertical="center" wrapText="1"/>
    </xf>
    <xf numFmtId="0" fontId="13" fillId="0" borderId="10" xfId="3" applyFont="1" applyBorder="1" applyAlignment="1">
      <alignment horizontal="center" vertical="center" wrapText="1"/>
    </xf>
    <xf numFmtId="166" fontId="13" fillId="0" borderId="4" xfId="5" applyFont="1" applyFill="1" applyBorder="1" applyAlignment="1">
      <alignment horizontal="center" vertical="center" wrapText="1"/>
    </xf>
    <xf numFmtId="166" fontId="13" fillId="0" borderId="5" xfId="5" applyFont="1" applyFill="1" applyBorder="1" applyAlignment="1">
      <alignment horizontal="center" vertical="center" wrapText="1"/>
    </xf>
    <xf numFmtId="0" fontId="15" fillId="2" borderId="0" xfId="3" applyFont="1" applyFill="1" applyAlignment="1">
      <alignment horizontal="center" vertical="center"/>
    </xf>
    <xf numFmtId="166" fontId="13" fillId="2" borderId="7" xfId="5" applyFont="1" applyFill="1" applyBorder="1" applyAlignment="1">
      <alignment horizontal="center" vertical="center" wrapText="1"/>
    </xf>
    <xf numFmtId="166" fontId="13" fillId="2" borderId="6" xfId="5" applyFont="1" applyFill="1" applyBorder="1" applyAlignment="1">
      <alignment horizontal="center" vertical="center" wrapText="1"/>
    </xf>
    <xf numFmtId="0" fontId="13" fillId="0" borderId="12" xfId="3" applyFont="1" applyBorder="1" applyAlignment="1">
      <alignment horizontal="center" vertical="center" wrapText="1"/>
    </xf>
    <xf numFmtId="0" fontId="13" fillId="0" borderId="3" xfId="3" applyFont="1" applyBorder="1" applyAlignment="1">
      <alignment horizontal="center" vertical="center" wrapText="1"/>
    </xf>
    <xf numFmtId="0" fontId="13" fillId="0" borderId="13" xfId="3" applyFont="1" applyBorder="1" applyAlignment="1">
      <alignment horizontal="center" vertical="center" wrapText="1"/>
    </xf>
    <xf numFmtId="0" fontId="13" fillId="0" borderId="1" xfId="3" applyFont="1" applyBorder="1" applyAlignment="1">
      <alignment horizontal="center" vertical="center" wrapText="1"/>
    </xf>
    <xf numFmtId="0" fontId="13" fillId="2" borderId="0" xfId="3" applyFont="1" applyFill="1" applyAlignment="1">
      <alignment horizontal="center" vertical="center"/>
    </xf>
    <xf numFmtId="0" fontId="9" fillId="2" borderId="0" xfId="3" applyFont="1" applyFill="1" applyAlignment="1">
      <alignment horizontal="center" vertical="center" wrapText="1"/>
    </xf>
    <xf numFmtId="0" fontId="16" fillId="2" borderId="0" xfId="3" applyFont="1" applyFill="1" applyAlignment="1">
      <alignment horizontal="center" vertical="center" wrapText="1"/>
    </xf>
    <xf numFmtId="0" fontId="11" fillId="2" borderId="1" xfId="3" applyFont="1" applyFill="1" applyBorder="1" applyAlignment="1">
      <alignment horizontal="center" vertical="center"/>
    </xf>
    <xf numFmtId="0" fontId="11" fillId="2" borderId="0" xfId="3" applyFont="1" applyFill="1" applyAlignment="1">
      <alignment horizontal="center" vertical="center"/>
    </xf>
    <xf numFmtId="0" fontId="13" fillId="0" borderId="7" xfId="3" applyFont="1" applyBorder="1" applyAlignment="1">
      <alignment horizontal="center" vertical="center" wrapText="1"/>
    </xf>
    <xf numFmtId="0" fontId="13" fillId="0" borderId="6" xfId="3" applyFont="1" applyBorder="1" applyAlignment="1">
      <alignment horizontal="center" vertical="center" wrapText="1"/>
    </xf>
    <xf numFmtId="0" fontId="13" fillId="0" borderId="2" xfId="3" applyFont="1" applyBorder="1" applyAlignment="1">
      <alignment horizontal="center" vertical="center" wrapText="1"/>
    </xf>
    <xf numFmtId="0" fontId="13" fillId="2" borderId="4" xfId="3" applyFont="1" applyFill="1" applyBorder="1" applyAlignment="1">
      <alignment horizontal="center" vertical="center" wrapText="1"/>
    </xf>
    <xf numFmtId="0" fontId="13" fillId="2" borderId="11" xfId="3" applyFont="1" applyFill="1" applyBorder="1" applyAlignment="1">
      <alignment horizontal="center" vertical="center" wrapText="1"/>
    </xf>
    <xf numFmtId="0" fontId="13" fillId="2" borderId="5" xfId="3"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3" applyFont="1" applyBorder="1" applyAlignment="1">
      <alignment horizontal="center" vertical="center" wrapText="1"/>
    </xf>
    <xf numFmtId="3" fontId="13" fillId="0" borderId="4" xfId="5" applyNumberFormat="1" applyFont="1" applyFill="1" applyBorder="1" applyAlignment="1">
      <alignment horizontal="center" vertical="center" wrapText="1"/>
    </xf>
    <xf numFmtId="3" fontId="13" fillId="0" borderId="5" xfId="5" applyNumberFormat="1" applyFont="1" applyFill="1" applyBorder="1" applyAlignment="1">
      <alignment horizontal="center" vertical="center" wrapText="1"/>
    </xf>
    <xf numFmtId="0" fontId="56" fillId="0" borderId="7" xfId="71" applyFont="1" applyBorder="1" applyAlignment="1">
      <alignment horizontal="center" vertical="center" wrapText="1"/>
    </xf>
    <xf numFmtId="0" fontId="56" fillId="0" borderId="6" xfId="71" applyFont="1" applyBorder="1" applyAlignment="1">
      <alignment horizontal="center" vertical="center" wrapText="1"/>
    </xf>
    <xf numFmtId="0" fontId="13" fillId="0" borderId="0" xfId="70" applyFont="1" applyAlignment="1">
      <alignment horizontal="center" vertical="center"/>
    </xf>
    <xf numFmtId="0" fontId="9" fillId="0" borderId="0" xfId="71" applyFont="1" applyAlignment="1">
      <alignment horizontal="center" vertical="center" wrapText="1"/>
    </xf>
    <xf numFmtId="0" fontId="17" fillId="0" borderId="0" xfId="71" applyFont="1" applyAlignment="1">
      <alignment horizontal="center" vertical="center"/>
    </xf>
    <xf numFmtId="0" fontId="15" fillId="0" borderId="0" xfId="62" applyFont="1" applyAlignment="1">
      <alignment horizontal="center" vertical="center" wrapText="1"/>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9" fillId="2" borderId="6" xfId="0" applyFont="1" applyFill="1" applyBorder="1" applyAlignment="1">
      <alignment horizontal="left" vertical="center"/>
    </xf>
    <xf numFmtId="0" fontId="57" fillId="0" borderId="7" xfId="71" applyFont="1" applyBorder="1" applyAlignment="1">
      <alignment horizontal="center" vertical="center" wrapText="1"/>
    </xf>
    <xf numFmtId="0" fontId="57" fillId="0" borderId="6" xfId="71" applyFont="1" applyBorder="1" applyAlignment="1">
      <alignment horizontal="center" vertical="center" wrapText="1"/>
    </xf>
    <xf numFmtId="0" fontId="9" fillId="0" borderId="0" xfId="70" applyFont="1" applyAlignment="1">
      <alignment horizontal="center" vertical="center"/>
    </xf>
    <xf numFmtId="0" fontId="52" fillId="0" borderId="0" xfId="62" applyFont="1" applyAlignment="1">
      <alignment horizontal="center" vertical="center" wrapText="1"/>
    </xf>
    <xf numFmtId="0" fontId="48" fillId="0" borderId="7" xfId="71" applyFont="1" applyBorder="1" applyAlignment="1">
      <alignment horizontal="center" vertical="center" wrapText="1"/>
    </xf>
    <xf numFmtId="0" fontId="48" fillId="0" borderId="6" xfId="71" applyFont="1" applyBorder="1" applyAlignment="1">
      <alignment horizontal="center" vertical="center" wrapText="1"/>
    </xf>
    <xf numFmtId="0" fontId="9" fillId="0" borderId="0" xfId="71" applyFont="1" applyAlignment="1">
      <alignment horizontal="center" vertical="center"/>
    </xf>
  </cellXfs>
  <cellStyles count="79">
    <cellStyle name="Comma" xfId="72" builtinId="3"/>
    <cellStyle name="Comma 2" xfId="6" xr:uid="{00000000-0005-0000-0000-000001000000}"/>
    <cellStyle name="Comma 2 2" xfId="5" xr:uid="{00000000-0005-0000-0000-000002000000}"/>
    <cellStyle name="Comma 2 3" xfId="43" xr:uid="{00000000-0005-0000-0000-000003000000}"/>
    <cellStyle name="Comma 2 3 2" xfId="44" xr:uid="{00000000-0005-0000-0000-000004000000}"/>
    <cellStyle name="Comma 2 3 3" xfId="45" xr:uid="{00000000-0005-0000-0000-000005000000}"/>
    <cellStyle name="Comma 2 4" xfId="59" xr:uid="{00000000-0005-0000-0000-000006000000}"/>
    <cellStyle name="Comma 2 5" xfId="69" xr:uid="{00000000-0005-0000-0000-000007000000}"/>
    <cellStyle name="Comma 2 6" xfId="78" xr:uid="{00000000-0005-0000-0000-000008000000}"/>
    <cellStyle name="Comma 3" xfId="10" xr:uid="{00000000-0005-0000-0000-000009000000}"/>
    <cellStyle name="Comma 3 2" xfId="46" xr:uid="{00000000-0005-0000-0000-00000A000000}"/>
    <cellStyle name="Comma 3 2 2" xfId="2" xr:uid="{00000000-0005-0000-0000-00000B000000}"/>
    <cellStyle name="Comma 3 3" xfId="47" xr:uid="{00000000-0005-0000-0000-00000C000000}"/>
    <cellStyle name="Comma 3 4" xfId="48" xr:uid="{00000000-0005-0000-0000-00000D000000}"/>
    <cellStyle name="Comma 3 5" xfId="49" xr:uid="{00000000-0005-0000-0000-00000E000000}"/>
    <cellStyle name="Comma 3 5 2" xfId="50" xr:uid="{00000000-0005-0000-0000-00000F000000}"/>
    <cellStyle name="Comma 3 6" xfId="51" xr:uid="{00000000-0005-0000-0000-000010000000}"/>
    <cellStyle name="Comma 3 6 2" xfId="41" xr:uid="{00000000-0005-0000-0000-000011000000}"/>
    <cellStyle name="Comma 3 7" xfId="66" xr:uid="{00000000-0005-0000-0000-000012000000}"/>
    <cellStyle name="Comma 4" xfId="38" xr:uid="{00000000-0005-0000-0000-000013000000}"/>
    <cellStyle name="Comma 5" xfId="52" xr:uid="{00000000-0005-0000-0000-000014000000}"/>
    <cellStyle name="Comma 6" xfId="53" xr:uid="{00000000-0005-0000-0000-000015000000}"/>
    <cellStyle name="Comma 6 2" xfId="67" xr:uid="{00000000-0005-0000-0000-000016000000}"/>
    <cellStyle name="Comma 6 3" xfId="75" xr:uid="{00000000-0005-0000-0000-000017000000}"/>
    <cellStyle name="Comma 7" xfId="42" xr:uid="{00000000-0005-0000-0000-000018000000}"/>
    <cellStyle name="Comma 8" xfId="64" xr:uid="{00000000-0005-0000-0000-000019000000}"/>
    <cellStyle name="Comma0" xfId="11" xr:uid="{00000000-0005-0000-0000-00001A000000}"/>
    <cellStyle name="Currency0" xfId="12" xr:uid="{00000000-0005-0000-0000-00001B000000}"/>
    <cellStyle name="Date" xfId="13" xr:uid="{00000000-0005-0000-0000-00001C000000}"/>
    <cellStyle name="Dấu phẩy 2" xfId="61" xr:uid="{00000000-0005-0000-0000-00001D000000}"/>
    <cellStyle name="Fixed" xfId="14" xr:uid="{00000000-0005-0000-0000-00001E000000}"/>
    <cellStyle name="Header1" xfId="15" xr:uid="{00000000-0005-0000-0000-00001F000000}"/>
    <cellStyle name="Header2" xfId="16" xr:uid="{00000000-0005-0000-0000-000020000000}"/>
    <cellStyle name="n" xfId="17" xr:uid="{00000000-0005-0000-0000-000021000000}"/>
    <cellStyle name="Normal" xfId="0" builtinId="0"/>
    <cellStyle name="Normal 2" xfId="7" xr:uid="{00000000-0005-0000-0000-000023000000}"/>
    <cellStyle name="Normal 2 2" xfId="3" xr:uid="{00000000-0005-0000-0000-000024000000}"/>
    <cellStyle name="Normal 2 3" xfId="1" xr:uid="{00000000-0005-0000-0000-000025000000}"/>
    <cellStyle name="Normal 2 3 2" xfId="39" xr:uid="{00000000-0005-0000-0000-000026000000}"/>
    <cellStyle name="Normal 2 3 3" xfId="68" xr:uid="{00000000-0005-0000-0000-000027000000}"/>
    <cellStyle name="Normal 2 4" xfId="54" xr:uid="{00000000-0005-0000-0000-000028000000}"/>
    <cellStyle name="Normal 2 4 2" xfId="55" xr:uid="{00000000-0005-0000-0000-000029000000}"/>
    <cellStyle name="Normal 2 5" xfId="60" xr:uid="{00000000-0005-0000-0000-00002A000000}"/>
    <cellStyle name="Normal 2 6" xfId="71" xr:uid="{00000000-0005-0000-0000-00002B000000}"/>
    <cellStyle name="Normal 2 7" xfId="77" xr:uid="{00000000-0005-0000-0000-00002C000000}"/>
    <cellStyle name="Normal 2_Ds thu hoi Truc Le" xfId="58" xr:uid="{00000000-0005-0000-0000-00002D000000}"/>
    <cellStyle name="Normal 3" xfId="4" xr:uid="{00000000-0005-0000-0000-00002E000000}"/>
    <cellStyle name="Normal 3 2" xfId="8" xr:uid="{00000000-0005-0000-0000-00002F000000}"/>
    <cellStyle name="Normal 3 2 2" xfId="62" xr:uid="{00000000-0005-0000-0000-000030000000}"/>
    <cellStyle name="Normal 3 3 2" xfId="57" xr:uid="{00000000-0005-0000-0000-000031000000}"/>
    <cellStyle name="Normal 4" xfId="9" xr:uid="{00000000-0005-0000-0000-000032000000}"/>
    <cellStyle name="Normal 4 2" xfId="40" xr:uid="{00000000-0005-0000-0000-000033000000}"/>
    <cellStyle name="Normal 5" xfId="63" xr:uid="{00000000-0005-0000-0000-000034000000}"/>
    <cellStyle name="Normal_DS PHONG" xfId="74" xr:uid="{00000000-0005-0000-0000-000035000000}"/>
    <cellStyle name="Normal_Phuong an Tai san.xls" xfId="70" xr:uid="{00000000-0005-0000-0000-000036000000}"/>
    <cellStyle name="Percent" xfId="73" builtinId="5"/>
    <cellStyle name="Percent 12 2" xfId="65" xr:uid="{00000000-0005-0000-0000-000038000000}"/>
    <cellStyle name="Percent 2" xfId="56" xr:uid="{00000000-0005-0000-0000-000039000000}"/>
    <cellStyle name="Percent 2 2" xfId="76" xr:uid="{00000000-0005-0000-0000-00003A000000}"/>
    <cellStyle name=" [0.00]_ Att. 1- Cover" xfId="18" xr:uid="{00000000-0005-0000-0000-00003B000000}"/>
    <cellStyle name="_ Att. 1- Cover" xfId="19" xr:uid="{00000000-0005-0000-0000-00003C000000}"/>
    <cellStyle name="?_ Att. 1- Cover" xfId="20" xr:uid="{00000000-0005-0000-0000-00003D000000}"/>
    <cellStyle name="똿뗦먛귟 [0.00]_PRODUCT DETAIL Q1" xfId="21" xr:uid="{00000000-0005-0000-0000-00003E000000}"/>
    <cellStyle name="똿뗦먛귟_PRODUCT DETAIL Q1" xfId="22" xr:uid="{00000000-0005-0000-0000-00003F000000}"/>
    <cellStyle name="믅됞 [0.00]_PRODUCT DETAIL Q1" xfId="23" xr:uid="{00000000-0005-0000-0000-000040000000}"/>
    <cellStyle name="믅됞_PRODUCT DETAIL Q1" xfId="24" xr:uid="{00000000-0005-0000-0000-000041000000}"/>
    <cellStyle name="백분율_95" xfId="25" xr:uid="{00000000-0005-0000-0000-000042000000}"/>
    <cellStyle name="뷭?_BOOKSHIP" xfId="26" xr:uid="{00000000-0005-0000-0000-000043000000}"/>
    <cellStyle name="콤마 [0]_1202" xfId="27" xr:uid="{00000000-0005-0000-0000-000044000000}"/>
    <cellStyle name="콤마_1202" xfId="28" xr:uid="{00000000-0005-0000-0000-000045000000}"/>
    <cellStyle name="통화 [0]_1202" xfId="29" xr:uid="{00000000-0005-0000-0000-000046000000}"/>
    <cellStyle name="통화_1202" xfId="30" xr:uid="{00000000-0005-0000-0000-000047000000}"/>
    <cellStyle name="표준_(정보부문)월별인원계획" xfId="31" xr:uid="{00000000-0005-0000-0000-000048000000}"/>
    <cellStyle name="一般_00Q3902REV.1" xfId="32" xr:uid="{00000000-0005-0000-0000-000049000000}"/>
    <cellStyle name="千分位[0]_00Q3902REV.1" xfId="33" xr:uid="{00000000-0005-0000-0000-00004A000000}"/>
    <cellStyle name="千分位_00Q3902REV.1" xfId="34" xr:uid="{00000000-0005-0000-0000-00004B000000}"/>
    <cellStyle name="貨幣 [0]_00Q3902REV.1" xfId="35" xr:uid="{00000000-0005-0000-0000-00004C000000}"/>
    <cellStyle name="貨幣[0]_BRE" xfId="36" xr:uid="{00000000-0005-0000-0000-00004D000000}"/>
    <cellStyle name="貨幣_00Q3902REV.1" xfId="37" xr:uid="{00000000-0005-0000-0000-00004E000000}"/>
  </cellStyles>
  <dxfs count="0"/>
  <tableStyles count="0" defaultTableStyle="TableStyleMedium9" defaultPivotStyle="PivotStyleLight16"/>
  <colors>
    <mruColors>
      <color rgb="FF66FFFF"/>
      <color rgb="FF00FFFF"/>
      <color rgb="FF0033CC"/>
      <color rgb="FF000099"/>
      <color rgb="FF99FFCC"/>
      <color rgb="FFCC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view="pageBreakPreview" topLeftCell="D1" zoomScale="70" zoomScaleNormal="55" zoomScaleSheetLayoutView="70" workbookViewId="0">
      <selection activeCell="P11" sqref="P11"/>
    </sheetView>
  </sheetViews>
  <sheetFormatPr defaultColWidth="15.28515625" defaultRowHeight="15.75"/>
  <cols>
    <col min="1" max="1" width="7.140625" style="5" bestFit="1" customWidth="1"/>
    <col min="2" max="2" width="6.85546875" style="5" customWidth="1"/>
    <col min="3" max="3" width="17.42578125" style="4" customWidth="1"/>
    <col min="4" max="4" width="7.5703125" style="4" customWidth="1"/>
    <col min="5" max="5" width="10.140625" style="4" customWidth="1"/>
    <col min="6" max="6" width="9.140625" style="8" customWidth="1"/>
    <col min="7" max="7" width="8.7109375" style="8" customWidth="1"/>
    <col min="8" max="8" width="9.85546875" style="8" customWidth="1"/>
    <col min="9" max="9" width="9.5703125" style="49" customWidth="1"/>
    <col min="10" max="10" width="14.42578125" style="14" customWidth="1"/>
    <col min="11" max="11" width="14.7109375" style="48" customWidth="1"/>
    <col min="12" max="12" width="11.85546875" style="29" customWidth="1"/>
    <col min="13" max="13" width="10.140625" style="9" customWidth="1"/>
    <col min="14" max="14" width="12.28515625" style="29" customWidth="1"/>
    <col min="15" max="15" width="14.42578125" style="30" customWidth="1"/>
    <col min="16" max="16" width="13.42578125" style="30" customWidth="1"/>
    <col min="17" max="17" width="14.42578125" style="30" customWidth="1"/>
    <col min="18" max="18" width="21.5703125" style="30" customWidth="1"/>
    <col min="19" max="19" width="11" style="5" customWidth="1"/>
    <col min="20" max="20" width="10.5703125" style="4" customWidth="1"/>
    <col min="21" max="21" width="10.42578125" style="4" customWidth="1"/>
    <col min="22" max="22" width="11.7109375" style="4" customWidth="1"/>
    <col min="23" max="23" width="11.5703125" style="4" customWidth="1"/>
    <col min="24" max="24" width="16.28515625" style="4" customWidth="1"/>
    <col min="25" max="28" width="15.28515625" style="4" customWidth="1"/>
    <col min="29" max="16384" width="15.28515625" style="4"/>
  </cols>
  <sheetData>
    <row r="1" spans="1:26">
      <c r="A1" s="257"/>
      <c r="B1" s="257"/>
      <c r="C1" s="257"/>
      <c r="D1" s="257"/>
      <c r="E1" s="257"/>
      <c r="F1" s="257"/>
      <c r="G1" s="257"/>
      <c r="H1" s="257"/>
      <c r="I1" s="257"/>
      <c r="J1" s="257"/>
      <c r="K1" s="257"/>
      <c r="L1" s="257"/>
      <c r="M1" s="257"/>
      <c r="N1" s="257"/>
      <c r="O1" s="257"/>
      <c r="P1" s="257"/>
      <c r="Q1" s="257"/>
      <c r="R1" s="257"/>
      <c r="S1" s="257"/>
      <c r="T1" s="257"/>
      <c r="U1" s="257"/>
      <c r="V1" s="257"/>
      <c r="W1" s="257"/>
      <c r="X1" s="257"/>
      <c r="Y1" s="257"/>
    </row>
    <row r="2" spans="1:26" ht="18.75" customHeight="1">
      <c r="A2" s="258" t="s">
        <v>32</v>
      </c>
      <c r="B2" s="258"/>
      <c r="C2" s="258"/>
      <c r="D2" s="258"/>
      <c r="E2" s="258"/>
      <c r="F2" s="258"/>
      <c r="G2" s="258"/>
      <c r="H2" s="258"/>
      <c r="I2" s="258"/>
      <c r="J2" s="258"/>
      <c r="K2" s="258"/>
      <c r="L2" s="258"/>
      <c r="M2" s="258"/>
      <c r="N2" s="258"/>
      <c r="O2" s="258"/>
      <c r="P2" s="258"/>
      <c r="Q2" s="258"/>
      <c r="R2" s="258"/>
      <c r="S2" s="258"/>
      <c r="T2" s="258"/>
      <c r="U2" s="258"/>
      <c r="V2" s="258"/>
      <c r="W2" s="258"/>
      <c r="X2" s="258"/>
      <c r="Y2" s="258"/>
    </row>
    <row r="3" spans="1:26" ht="17.25" customHeight="1">
      <c r="A3" s="259" t="s">
        <v>11</v>
      </c>
      <c r="B3" s="259"/>
      <c r="C3" s="259"/>
      <c r="D3" s="259"/>
      <c r="E3" s="259"/>
      <c r="F3" s="259"/>
      <c r="G3" s="259"/>
      <c r="H3" s="259"/>
      <c r="I3" s="259"/>
      <c r="J3" s="259"/>
      <c r="K3" s="259"/>
      <c r="L3" s="259"/>
      <c r="M3" s="259"/>
      <c r="N3" s="259"/>
      <c r="O3" s="259"/>
      <c r="P3" s="259"/>
      <c r="Q3" s="259"/>
      <c r="R3" s="259"/>
      <c r="S3" s="259"/>
      <c r="T3" s="259"/>
      <c r="U3" s="259"/>
      <c r="V3" s="259"/>
      <c r="W3" s="259"/>
      <c r="X3" s="259"/>
      <c r="Y3" s="259"/>
    </row>
    <row r="4" spans="1:26" ht="16.5">
      <c r="A4" s="250"/>
      <c r="B4" s="250"/>
      <c r="C4" s="250"/>
      <c r="D4" s="250"/>
      <c r="E4" s="250"/>
      <c r="F4" s="250"/>
      <c r="G4" s="250"/>
      <c r="H4" s="250"/>
      <c r="I4" s="250"/>
      <c r="J4" s="250"/>
      <c r="K4" s="250"/>
      <c r="L4" s="250"/>
      <c r="M4" s="250"/>
      <c r="N4" s="250"/>
      <c r="O4" s="250"/>
      <c r="P4" s="250"/>
      <c r="Q4" s="250"/>
      <c r="R4" s="250"/>
    </row>
    <row r="5" spans="1:26" ht="16.5">
      <c r="A5" s="260" t="s">
        <v>30</v>
      </c>
      <c r="B5" s="260"/>
      <c r="C5" s="260"/>
      <c r="D5" s="260"/>
      <c r="E5" s="260"/>
      <c r="F5" s="260"/>
      <c r="G5" s="260"/>
      <c r="H5" s="260"/>
      <c r="I5" s="260"/>
      <c r="J5" s="260"/>
      <c r="K5" s="260"/>
      <c r="L5" s="260"/>
      <c r="M5" s="260"/>
      <c r="N5" s="260"/>
      <c r="O5" s="260"/>
      <c r="P5" s="260"/>
      <c r="Q5" s="260"/>
      <c r="R5" s="260"/>
      <c r="S5" s="261"/>
      <c r="T5" s="261"/>
      <c r="U5" s="261"/>
      <c r="V5" s="261"/>
      <c r="W5" s="261"/>
      <c r="X5" s="261"/>
      <c r="Y5" s="261"/>
    </row>
    <row r="6" spans="1:26" s="6" customFormat="1" ht="54.75" customHeight="1">
      <c r="A6" s="243" t="s">
        <v>3</v>
      </c>
      <c r="B6" s="265" t="s">
        <v>12</v>
      </c>
      <c r="C6" s="243" t="s">
        <v>16</v>
      </c>
      <c r="D6" s="268" t="s">
        <v>14</v>
      </c>
      <c r="E6" s="268" t="s">
        <v>15</v>
      </c>
      <c r="F6" s="243" t="s">
        <v>22</v>
      </c>
      <c r="G6" s="271" t="s">
        <v>10</v>
      </c>
      <c r="H6" s="271"/>
      <c r="I6" s="251" t="s">
        <v>18</v>
      </c>
      <c r="J6" s="252"/>
      <c r="K6" s="253" t="s">
        <v>4</v>
      </c>
      <c r="L6" s="254"/>
      <c r="M6" s="254"/>
      <c r="N6" s="254"/>
      <c r="O6" s="246"/>
      <c r="P6" s="265" t="s">
        <v>7</v>
      </c>
      <c r="Q6" s="265" t="s">
        <v>8</v>
      </c>
      <c r="R6" s="243" t="s">
        <v>5</v>
      </c>
      <c r="S6" s="264" t="s">
        <v>37</v>
      </c>
      <c r="T6" s="264"/>
      <c r="U6" s="264"/>
      <c r="V6" s="264"/>
      <c r="W6" s="264"/>
      <c r="X6" s="264"/>
      <c r="Y6" s="264"/>
      <c r="Z6" s="264"/>
    </row>
    <row r="7" spans="1:26" s="6" customFormat="1" ht="31.5" customHeight="1">
      <c r="A7" s="244"/>
      <c r="B7" s="266"/>
      <c r="C7" s="244"/>
      <c r="D7" s="269"/>
      <c r="E7" s="269"/>
      <c r="F7" s="244"/>
      <c r="G7" s="246" t="s">
        <v>23</v>
      </c>
      <c r="H7" s="243" t="s">
        <v>13</v>
      </c>
      <c r="I7" s="248" t="s">
        <v>2</v>
      </c>
      <c r="J7" s="272" t="s">
        <v>1</v>
      </c>
      <c r="K7" s="255"/>
      <c r="L7" s="256"/>
      <c r="M7" s="256"/>
      <c r="N7" s="256"/>
      <c r="O7" s="247"/>
      <c r="P7" s="266"/>
      <c r="Q7" s="266"/>
      <c r="R7" s="244"/>
      <c r="S7" s="264"/>
      <c r="T7" s="264"/>
      <c r="U7" s="264"/>
      <c r="V7" s="264"/>
      <c r="W7" s="264"/>
      <c r="X7" s="264"/>
      <c r="Y7" s="264"/>
      <c r="Z7" s="264"/>
    </row>
    <row r="8" spans="1:26" ht="138.75" customHeight="1">
      <c r="A8" s="245"/>
      <c r="B8" s="267"/>
      <c r="C8" s="245"/>
      <c r="D8" s="270"/>
      <c r="E8" s="270"/>
      <c r="F8" s="245"/>
      <c r="G8" s="247"/>
      <c r="H8" s="245"/>
      <c r="I8" s="249"/>
      <c r="J8" s="273"/>
      <c r="K8" s="43" t="s">
        <v>24</v>
      </c>
      <c r="L8" s="26" t="s">
        <v>17</v>
      </c>
      <c r="M8" s="1" t="s">
        <v>9</v>
      </c>
      <c r="N8" s="10" t="s">
        <v>6</v>
      </c>
      <c r="O8" s="11" t="s">
        <v>1</v>
      </c>
      <c r="P8" s="267"/>
      <c r="Q8" s="267"/>
      <c r="R8" s="245"/>
      <c r="S8" s="58" t="s">
        <v>33</v>
      </c>
      <c r="T8" s="54" t="s">
        <v>42</v>
      </c>
      <c r="U8" s="58" t="s">
        <v>38</v>
      </c>
      <c r="V8" s="262" t="s">
        <v>41</v>
      </c>
      <c r="W8" s="263"/>
      <c r="X8" s="54" t="s">
        <v>36</v>
      </c>
      <c r="Y8" s="54" t="s">
        <v>34</v>
      </c>
      <c r="Z8" s="54" t="s">
        <v>35</v>
      </c>
    </row>
    <row r="9" spans="1:26" s="13" customFormat="1" ht="72.75" customHeight="1">
      <c r="A9" s="80">
        <v>1</v>
      </c>
      <c r="B9" s="81"/>
      <c r="C9" s="80">
        <v>2</v>
      </c>
      <c r="D9" s="82"/>
      <c r="E9" s="82"/>
      <c r="F9" s="82">
        <v>3</v>
      </c>
      <c r="G9" s="80">
        <v>3.5</v>
      </c>
      <c r="H9" s="81">
        <v>5</v>
      </c>
      <c r="I9" s="83">
        <v>6</v>
      </c>
      <c r="J9" s="79" t="s">
        <v>44</v>
      </c>
      <c r="K9" s="84">
        <v>8</v>
      </c>
      <c r="L9" s="85">
        <v>9</v>
      </c>
      <c r="M9" s="85">
        <v>10</v>
      </c>
      <c r="N9" s="83">
        <v>11</v>
      </c>
      <c r="O9" s="86">
        <v>12</v>
      </c>
      <c r="P9" s="86">
        <v>13</v>
      </c>
      <c r="Q9" s="86">
        <v>14</v>
      </c>
      <c r="R9" s="86" t="s">
        <v>45</v>
      </c>
      <c r="S9" s="12">
        <v>9</v>
      </c>
      <c r="T9" s="53">
        <v>10</v>
      </c>
      <c r="U9" s="53">
        <v>11</v>
      </c>
      <c r="V9" s="12" t="s">
        <v>39</v>
      </c>
      <c r="W9" s="12" t="s">
        <v>40</v>
      </c>
      <c r="X9" s="53">
        <v>13</v>
      </c>
      <c r="Y9" s="53">
        <v>14</v>
      </c>
      <c r="Z9" s="53">
        <v>15</v>
      </c>
    </row>
    <row r="10" spans="1:26" s="7" customFormat="1" ht="59.25" customHeight="1">
      <c r="A10" s="27">
        <v>1</v>
      </c>
      <c r="B10" s="236">
        <v>1</v>
      </c>
      <c r="C10" s="228" t="s">
        <v>25</v>
      </c>
      <c r="D10" s="71">
        <v>7</v>
      </c>
      <c r="E10" s="71">
        <v>215</v>
      </c>
      <c r="F10" s="72">
        <v>278</v>
      </c>
      <c r="G10" s="73"/>
      <c r="H10" s="73">
        <v>278</v>
      </c>
      <c r="I10" s="74">
        <v>278</v>
      </c>
      <c r="J10" s="75">
        <f>I10*85000</f>
        <v>23630000</v>
      </c>
      <c r="K10" s="76"/>
      <c r="L10" s="75"/>
      <c r="M10" s="74"/>
      <c r="N10" s="75"/>
      <c r="O10" s="77"/>
      <c r="P10" s="70"/>
      <c r="Q10" s="70" t="e">
        <f>#REF!</f>
        <v>#REF!</v>
      </c>
      <c r="R10" s="70" t="e">
        <f>J10+Q10</f>
        <v>#REF!</v>
      </c>
      <c r="S10" s="56"/>
      <c r="T10" s="31"/>
      <c r="U10" s="55"/>
      <c r="V10" s="55"/>
      <c r="W10" s="55"/>
      <c r="X10" s="61"/>
      <c r="Y10" s="59"/>
      <c r="Z10" s="60"/>
    </row>
    <row r="11" spans="1:26" s="7" customFormat="1" ht="60.75" customHeight="1">
      <c r="A11" s="27">
        <v>2</v>
      </c>
      <c r="B11" s="237"/>
      <c r="C11" s="235"/>
      <c r="D11" s="71">
        <v>7</v>
      </c>
      <c r="E11" s="239">
        <v>41</v>
      </c>
      <c r="F11" s="241">
        <v>696</v>
      </c>
      <c r="G11" s="78"/>
      <c r="H11" s="78">
        <v>96</v>
      </c>
      <c r="I11" s="74">
        <v>96</v>
      </c>
      <c r="J11" s="75">
        <f>I11*85000</f>
        <v>8160000</v>
      </c>
      <c r="K11" s="76"/>
      <c r="L11" s="75"/>
      <c r="M11" s="74"/>
      <c r="N11" s="75"/>
      <c r="O11" s="77"/>
      <c r="P11" s="70"/>
      <c r="Q11" s="70" t="e">
        <f>#REF!</f>
        <v>#REF!</v>
      </c>
      <c r="R11" s="70" t="e">
        <f>J11+Q11</f>
        <v>#REF!</v>
      </c>
      <c r="S11" s="56"/>
      <c r="T11" s="31"/>
      <c r="U11" s="52"/>
      <c r="V11" s="52"/>
      <c r="W11" s="59"/>
      <c r="X11" s="52"/>
      <c r="Y11" s="52"/>
      <c r="Z11" s="52"/>
    </row>
    <row r="12" spans="1:26" s="7" customFormat="1" ht="48" customHeight="1">
      <c r="A12" s="27">
        <v>3</v>
      </c>
      <c r="B12" s="238"/>
      <c r="C12" s="229"/>
      <c r="D12" s="71">
        <v>7</v>
      </c>
      <c r="E12" s="240"/>
      <c r="F12" s="242"/>
      <c r="G12" s="71">
        <v>600</v>
      </c>
      <c r="H12" s="71"/>
      <c r="I12" s="74"/>
      <c r="J12" s="75"/>
      <c r="K12" s="76">
        <v>600</v>
      </c>
      <c r="L12" s="75">
        <v>3850000</v>
      </c>
      <c r="M12" s="74">
        <v>2.41</v>
      </c>
      <c r="N12" s="75">
        <v>9288000</v>
      </c>
      <c r="O12" s="77">
        <f>K12*N12</f>
        <v>5572800000</v>
      </c>
      <c r="P12" s="70" t="e">
        <f>#REF!</f>
        <v>#REF!</v>
      </c>
      <c r="Q12" s="31"/>
      <c r="R12" s="70" t="e">
        <f>O12+P12</f>
        <v>#REF!</v>
      </c>
      <c r="S12" s="57">
        <f>O12/T12</f>
        <v>580.5</v>
      </c>
      <c r="T12" s="31">
        <v>9600000</v>
      </c>
      <c r="U12" s="55">
        <v>100</v>
      </c>
      <c r="V12" s="55">
        <v>1</v>
      </c>
      <c r="W12" s="59">
        <v>100</v>
      </c>
      <c r="X12" s="60">
        <f>T12*U12</f>
        <v>960000000</v>
      </c>
      <c r="Y12" s="59"/>
      <c r="Z12" s="60" t="e">
        <f>R10+R11+R12-X12</f>
        <v>#REF!</v>
      </c>
    </row>
    <row r="13" spans="1:26" s="16" customFormat="1" ht="44.25" customHeight="1">
      <c r="A13" s="232" t="s">
        <v>43</v>
      </c>
      <c r="B13" s="233"/>
      <c r="C13" s="234"/>
      <c r="D13" s="63"/>
      <c r="E13" s="63"/>
      <c r="F13" s="63"/>
      <c r="G13" s="64"/>
      <c r="H13" s="64"/>
      <c r="I13" s="65"/>
      <c r="J13" s="65"/>
      <c r="K13" s="66"/>
      <c r="L13" s="67"/>
      <c r="M13" s="67"/>
      <c r="N13" s="65"/>
      <c r="O13" s="65"/>
      <c r="P13" s="68"/>
      <c r="Q13" s="67"/>
      <c r="R13" s="69" t="e">
        <f>SUM(R10:R12)</f>
        <v>#REF!</v>
      </c>
      <c r="S13" s="15"/>
      <c r="T13" s="15"/>
      <c r="U13" s="15"/>
      <c r="V13" s="15"/>
      <c r="W13" s="15"/>
      <c r="X13" s="15"/>
      <c r="Y13" s="15"/>
    </row>
    <row r="14" spans="1:26" s="16" customFormat="1" ht="22.5" customHeight="1">
      <c r="A14" s="18"/>
      <c r="B14" s="3"/>
      <c r="C14" s="38"/>
      <c r="D14" s="38"/>
      <c r="E14" s="38"/>
      <c r="F14" s="38"/>
      <c r="G14" s="39"/>
      <c r="H14" s="39"/>
      <c r="I14" s="50"/>
      <c r="J14" s="50"/>
      <c r="K14" s="45"/>
      <c r="L14" s="41"/>
      <c r="M14" s="41"/>
      <c r="N14" s="50"/>
      <c r="O14" s="50"/>
      <c r="P14" s="36"/>
      <c r="Q14" s="41"/>
      <c r="R14" s="15"/>
      <c r="S14" s="15"/>
      <c r="T14" s="15"/>
      <c r="U14" s="15"/>
      <c r="V14" s="15"/>
      <c r="W14" s="15"/>
      <c r="X14" s="15"/>
      <c r="Y14" s="15"/>
    </row>
    <row r="15" spans="1:26" s="16" customFormat="1" ht="22.5" customHeight="1">
      <c r="A15" s="18"/>
      <c r="B15" s="2"/>
      <c r="C15" s="36"/>
      <c r="D15" s="36"/>
      <c r="E15" s="36"/>
      <c r="F15" s="36"/>
      <c r="G15" s="37"/>
      <c r="H15" s="36"/>
      <c r="I15" s="50"/>
      <c r="J15" s="50"/>
      <c r="K15" s="46"/>
      <c r="L15" s="42"/>
      <c r="M15" s="42"/>
      <c r="N15" s="50"/>
      <c r="O15" s="50"/>
      <c r="P15" s="36"/>
      <c r="Q15" s="42"/>
      <c r="R15" s="15"/>
      <c r="S15" s="15"/>
      <c r="T15" s="15"/>
      <c r="U15" s="15"/>
      <c r="V15" s="15"/>
      <c r="W15" s="15"/>
      <c r="X15" s="15"/>
      <c r="Y15" s="15"/>
    </row>
    <row r="16" spans="1:26" s="16" customFormat="1" ht="22.5" customHeight="1">
      <c r="A16" s="19"/>
      <c r="B16" s="18"/>
      <c r="C16" s="40"/>
      <c r="D16" s="40"/>
      <c r="E16" s="40"/>
      <c r="F16" s="38"/>
      <c r="G16" s="38"/>
      <c r="H16" s="38"/>
      <c r="I16" s="50"/>
      <c r="J16" s="50"/>
      <c r="K16" s="51"/>
      <c r="L16" s="50"/>
      <c r="M16" s="41"/>
      <c r="N16" s="50"/>
      <c r="O16" s="50"/>
      <c r="P16" s="36"/>
      <c r="Q16" s="50"/>
      <c r="R16" s="15"/>
      <c r="S16" s="15"/>
      <c r="T16" s="15"/>
      <c r="U16" s="15"/>
      <c r="V16" s="15"/>
      <c r="W16" s="15"/>
      <c r="X16" s="15"/>
      <c r="Y16" s="15"/>
    </row>
    <row r="17" spans="1:26" s="16" customFormat="1" ht="18" customHeight="1">
      <c r="A17" s="19"/>
      <c r="B17" s="18"/>
      <c r="C17" s="3"/>
      <c r="D17" s="3"/>
      <c r="E17" s="3"/>
      <c r="F17" s="32"/>
      <c r="G17" s="33"/>
      <c r="H17" s="33"/>
      <c r="I17" s="32"/>
      <c r="J17" s="32"/>
      <c r="K17" s="47"/>
      <c r="L17" s="35"/>
      <c r="M17" s="34"/>
      <c r="N17" s="35"/>
      <c r="O17" s="22"/>
      <c r="P17" s="35"/>
      <c r="Q17" s="35"/>
      <c r="R17" s="35"/>
      <c r="S17" s="62"/>
      <c r="T17" s="15"/>
      <c r="U17" s="15"/>
      <c r="V17" s="15"/>
      <c r="W17" s="15"/>
      <c r="X17" s="15"/>
      <c r="Y17" s="15"/>
    </row>
    <row r="18" spans="1:26" s="16" customFormat="1" ht="22.5" hidden="1" customHeight="1">
      <c r="A18" s="19"/>
      <c r="B18" s="18"/>
      <c r="C18" s="20"/>
      <c r="D18" s="20"/>
      <c r="E18" s="20"/>
      <c r="F18" s="20"/>
      <c r="G18" s="20"/>
      <c r="H18" s="20"/>
      <c r="I18" s="21"/>
      <c r="J18" s="22"/>
      <c r="K18" s="44"/>
      <c r="L18" s="28"/>
      <c r="M18" s="21"/>
      <c r="N18" s="22"/>
      <c r="O18" s="22"/>
      <c r="P18" s="23"/>
      <c r="Q18" s="23"/>
      <c r="R18" s="22"/>
      <c r="S18" s="17"/>
      <c r="T18" s="17"/>
      <c r="U18" s="17"/>
      <c r="V18" s="17"/>
      <c r="W18" s="25"/>
      <c r="X18" s="25"/>
      <c r="Y18" s="25"/>
      <c r="Z18" s="25"/>
    </row>
    <row r="19" spans="1:26" s="16" customFormat="1" ht="22.5" customHeight="1">
      <c r="A19" s="19"/>
      <c r="B19" s="18"/>
      <c r="C19" s="20"/>
      <c r="D19" s="20"/>
      <c r="E19" s="20"/>
      <c r="F19" s="20"/>
      <c r="G19" s="20"/>
      <c r="H19" s="20"/>
      <c r="I19" s="21"/>
      <c r="J19" s="22"/>
      <c r="K19" s="44"/>
      <c r="L19" s="28"/>
      <c r="M19" s="21"/>
      <c r="N19" s="22"/>
      <c r="O19" s="22"/>
      <c r="P19" s="23"/>
      <c r="Q19" s="23"/>
      <c r="R19" s="22"/>
      <c r="S19" s="24"/>
      <c r="T19" s="15"/>
      <c r="U19" s="15"/>
      <c r="V19" s="15"/>
      <c r="W19" s="22"/>
      <c r="X19" s="15"/>
    </row>
    <row r="20" spans="1:26" s="16" customFormat="1" ht="22.5" customHeight="1">
      <c r="A20" s="5"/>
      <c r="B20" s="5"/>
      <c r="C20" s="4"/>
      <c r="D20" s="4"/>
      <c r="E20" s="4"/>
      <c r="F20" s="8"/>
      <c r="G20" s="8"/>
      <c r="H20" s="8"/>
      <c r="I20" s="49"/>
      <c r="J20" s="14"/>
      <c r="K20" s="48"/>
      <c r="L20" s="29"/>
      <c r="M20" s="9"/>
      <c r="N20" s="29"/>
      <c r="O20" s="30"/>
      <c r="P20" s="30"/>
      <c r="Q20" s="30"/>
      <c r="R20" s="30"/>
      <c r="S20" s="24"/>
      <c r="T20" s="15"/>
      <c r="U20" s="15"/>
      <c r="V20" s="15"/>
      <c r="W20" s="22"/>
      <c r="X20" s="15"/>
    </row>
  </sheetData>
  <mergeCells count="28">
    <mergeCell ref="A1:Y1"/>
    <mergeCell ref="A2:Y2"/>
    <mergeCell ref="A3:Y3"/>
    <mergeCell ref="A5:Y5"/>
    <mergeCell ref="V8:W8"/>
    <mergeCell ref="S6:Z7"/>
    <mergeCell ref="A6:A8"/>
    <mergeCell ref="B6:B8"/>
    <mergeCell ref="C6:C8"/>
    <mergeCell ref="P6:P8"/>
    <mergeCell ref="Q6:Q8"/>
    <mergeCell ref="D6:D8"/>
    <mergeCell ref="E6:E8"/>
    <mergeCell ref="F6:F8"/>
    <mergeCell ref="G6:H6"/>
    <mergeCell ref="J7:J8"/>
    <mergeCell ref="R6:R8"/>
    <mergeCell ref="G7:G8"/>
    <mergeCell ref="H7:H8"/>
    <mergeCell ref="I7:I8"/>
    <mergeCell ref="A4:R4"/>
    <mergeCell ref="I6:J6"/>
    <mergeCell ref="K6:O7"/>
    <mergeCell ref="A13:C13"/>
    <mergeCell ref="C10:C12"/>
    <mergeCell ref="B10:B12"/>
    <mergeCell ref="E11:E12"/>
    <mergeCell ref="F11:F12"/>
  </mergeCells>
  <pageMargins left="0" right="0" top="0" bottom="0" header="0" footer="0"/>
  <pageSetup paperSize="9" scale="61" orientation="landscape" r:id="rId1"/>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tabSelected="1" view="pageBreakPreview" topLeftCell="A6" zoomScale="70" zoomScaleNormal="85" zoomScaleSheetLayoutView="70" workbookViewId="0">
      <selection activeCell="L19" sqref="L19"/>
    </sheetView>
  </sheetViews>
  <sheetFormatPr defaultColWidth="9.140625" defaultRowHeight="15.75"/>
  <cols>
    <col min="1" max="1" width="6.42578125" style="147" customWidth="1"/>
    <col min="2" max="2" width="24.28515625" style="147" customWidth="1"/>
    <col min="3" max="3" width="11.42578125" style="151" customWidth="1"/>
    <col min="4" max="4" width="9.5703125" style="150" customWidth="1"/>
    <col min="5" max="5" width="7.5703125" style="147" customWidth="1"/>
    <col min="6" max="6" width="17.42578125" style="147" customWidth="1"/>
    <col min="7" max="7" width="14.7109375" style="149" customWidth="1"/>
    <col min="8" max="8" width="13.42578125" style="149" customWidth="1"/>
    <col min="9" max="10" width="14.42578125" style="149" customWidth="1"/>
    <col min="11" max="11" width="15.85546875" style="149" customWidth="1"/>
    <col min="12" max="12" width="17.28515625" style="149" customWidth="1"/>
    <col min="13" max="13" width="16.7109375" style="148" customWidth="1"/>
    <col min="14" max="14" width="25" style="147" customWidth="1"/>
    <col min="15" max="15" width="11.5703125" style="147" customWidth="1"/>
    <col min="16" max="16384" width="9.140625" style="147"/>
  </cols>
  <sheetData>
    <row r="1" spans="1:15" ht="21.75" customHeight="1">
      <c r="A1" s="202" t="s">
        <v>31</v>
      </c>
      <c r="B1" s="202"/>
      <c r="C1" s="202"/>
      <c r="D1" s="202"/>
      <c r="E1" s="202"/>
      <c r="F1" s="202"/>
      <c r="G1" s="202"/>
      <c r="H1" s="202"/>
      <c r="I1" s="202"/>
      <c r="J1" s="202"/>
      <c r="K1" s="202"/>
      <c r="L1" s="202"/>
      <c r="M1" s="202"/>
    </row>
    <row r="2" spans="1:15" s="149" customFormat="1" ht="20.25" customHeight="1">
      <c r="A2" s="211" t="s">
        <v>46</v>
      </c>
      <c r="B2" s="211"/>
      <c r="C2" s="211"/>
      <c r="D2" s="211"/>
      <c r="E2" s="211"/>
      <c r="F2" s="211"/>
      <c r="G2" s="211"/>
      <c r="H2" s="211"/>
      <c r="I2" s="211"/>
      <c r="J2" s="211"/>
      <c r="K2" s="211"/>
      <c r="L2" s="211"/>
      <c r="M2" s="211"/>
      <c r="N2" s="200"/>
    </row>
    <row r="3" spans="1:15" s="186" customFormat="1" ht="27.75" customHeight="1">
      <c r="A3" s="201" t="s">
        <v>151</v>
      </c>
      <c r="B3" s="201"/>
      <c r="C3" s="201"/>
      <c r="D3" s="201"/>
      <c r="E3" s="201"/>
      <c r="F3" s="201"/>
      <c r="G3" s="201"/>
      <c r="H3" s="201"/>
      <c r="I3" s="201"/>
      <c r="J3" s="201"/>
      <c r="K3" s="201"/>
      <c r="L3" s="201"/>
      <c r="M3" s="201"/>
      <c r="N3" s="201"/>
    </row>
    <row r="4" spans="1:15" s="184" customFormat="1" ht="27" customHeight="1">
      <c r="A4" s="207" t="s">
        <v>19</v>
      </c>
      <c r="B4" s="207" t="s">
        <v>138</v>
      </c>
      <c r="C4" s="207" t="s">
        <v>137</v>
      </c>
      <c r="D4" s="208" t="s">
        <v>136</v>
      </c>
      <c r="E4" s="207" t="s">
        <v>135</v>
      </c>
      <c r="F4" s="216" t="s">
        <v>47</v>
      </c>
      <c r="G4" s="217"/>
      <c r="H4" s="217"/>
      <c r="I4" s="217"/>
      <c r="J4" s="217"/>
      <c r="K4" s="218"/>
      <c r="L4" s="215" t="s">
        <v>26</v>
      </c>
      <c r="M4" s="215" t="s">
        <v>134</v>
      </c>
      <c r="N4" s="185"/>
      <c r="O4" s="185"/>
    </row>
    <row r="5" spans="1:15" s="184" customFormat="1" ht="15" customHeight="1">
      <c r="A5" s="207"/>
      <c r="B5" s="207"/>
      <c r="C5" s="207"/>
      <c r="D5" s="209"/>
      <c r="E5" s="207"/>
      <c r="F5" s="215" t="s">
        <v>145</v>
      </c>
      <c r="G5" s="215" t="s">
        <v>139</v>
      </c>
      <c r="H5" s="215" t="s">
        <v>140</v>
      </c>
      <c r="I5" s="215" t="s">
        <v>141</v>
      </c>
      <c r="J5" s="215" t="s">
        <v>142</v>
      </c>
      <c r="K5" s="208" t="s">
        <v>133</v>
      </c>
      <c r="L5" s="215"/>
      <c r="M5" s="215"/>
      <c r="N5" s="185"/>
      <c r="O5" s="185"/>
    </row>
    <row r="6" spans="1:15" s="184" customFormat="1" ht="151.5" customHeight="1">
      <c r="A6" s="207"/>
      <c r="B6" s="207"/>
      <c r="C6" s="207"/>
      <c r="D6" s="210"/>
      <c r="E6" s="207"/>
      <c r="F6" s="215"/>
      <c r="G6" s="215"/>
      <c r="H6" s="215"/>
      <c r="I6" s="215"/>
      <c r="J6" s="215"/>
      <c r="K6" s="210"/>
      <c r="L6" s="215"/>
      <c r="M6" s="215"/>
      <c r="N6" s="185"/>
      <c r="O6" s="185"/>
    </row>
    <row r="7" spans="1:15" s="182" customFormat="1" ht="40.5" customHeight="1">
      <c r="A7" s="196" t="s">
        <v>48</v>
      </c>
      <c r="B7" s="196" t="s">
        <v>49</v>
      </c>
      <c r="C7" s="196" t="s">
        <v>50</v>
      </c>
      <c r="D7" s="196" t="s">
        <v>51</v>
      </c>
      <c r="E7" s="196" t="s">
        <v>52</v>
      </c>
      <c r="F7" s="196" t="s">
        <v>53</v>
      </c>
      <c r="G7" s="197" t="s">
        <v>153</v>
      </c>
      <c r="H7" s="197" t="s">
        <v>152</v>
      </c>
      <c r="I7" s="197" t="s">
        <v>154</v>
      </c>
      <c r="J7" s="197" t="s">
        <v>155</v>
      </c>
      <c r="K7" s="198" t="s">
        <v>156</v>
      </c>
      <c r="L7" s="197" t="s">
        <v>157</v>
      </c>
      <c r="M7" s="199"/>
      <c r="N7" s="183"/>
      <c r="O7" s="183"/>
    </row>
    <row r="8" spans="1:15" s="178" customFormat="1" ht="33" customHeight="1">
      <c r="A8" s="158" t="s">
        <v>20</v>
      </c>
      <c r="B8" s="212" t="s">
        <v>54</v>
      </c>
      <c r="C8" s="213"/>
      <c r="D8" s="181">
        <f>SUM(D9:D12)</f>
        <v>701.4</v>
      </c>
      <c r="E8" s="180"/>
      <c r="F8" s="158"/>
      <c r="G8" s="179">
        <f>SUM(G9:G12)</f>
        <v>31512000</v>
      </c>
      <c r="H8" s="179">
        <f>SUM(H9:H12)</f>
        <v>2349000</v>
      </c>
      <c r="I8" s="179">
        <f>SUM(I9:I12)</f>
        <v>94536000</v>
      </c>
      <c r="J8" s="179">
        <f>SUM(J9)</f>
        <v>0</v>
      </c>
      <c r="K8" s="179">
        <f>SUM(K9:K12)</f>
        <v>838532855.00139999</v>
      </c>
      <c r="L8" s="179">
        <f>SUM(L9:L12)</f>
        <v>3772499855.0014</v>
      </c>
      <c r="M8" s="155"/>
    </row>
    <row r="9" spans="1:15" s="154" customFormat="1" ht="33" customHeight="1">
      <c r="A9" s="205">
        <v>1</v>
      </c>
      <c r="B9" s="226" t="s">
        <v>158</v>
      </c>
      <c r="C9" s="230" t="s">
        <v>55</v>
      </c>
      <c r="D9" s="177">
        <v>200.5</v>
      </c>
      <c r="E9" s="161" t="s">
        <v>143</v>
      </c>
      <c r="F9" s="187">
        <f>D9*9945000</f>
        <v>1993972500</v>
      </c>
      <c r="G9" s="159"/>
      <c r="H9" s="159"/>
      <c r="I9" s="159"/>
      <c r="J9" s="159"/>
      <c r="K9" s="219">
        <f>'01. Phạm Thị Phương'!G34+'02. Phạm Thị Phương'!G13</f>
        <v>766639429.41939998</v>
      </c>
      <c r="L9" s="219">
        <f>F9+G10+I10+K9</f>
        <v>2886659929.4194002</v>
      </c>
      <c r="M9" s="203" t="s">
        <v>146</v>
      </c>
    </row>
    <row r="10" spans="1:15" s="154" customFormat="1" ht="33" customHeight="1">
      <c r="A10" s="206"/>
      <c r="B10" s="227"/>
      <c r="C10" s="231"/>
      <c r="D10" s="177">
        <v>393.9</v>
      </c>
      <c r="E10" s="161" t="s">
        <v>144</v>
      </c>
      <c r="F10" s="174"/>
      <c r="G10" s="159">
        <f>D10*80000</f>
        <v>31512000</v>
      </c>
      <c r="H10" s="159"/>
      <c r="I10" s="159">
        <f>D10*240000</f>
        <v>94536000</v>
      </c>
      <c r="J10" s="159"/>
      <c r="K10" s="220"/>
      <c r="L10" s="220"/>
      <c r="M10" s="204"/>
    </row>
    <row r="11" spans="1:15" s="154" customFormat="1" ht="33" customHeight="1">
      <c r="A11" s="205">
        <v>2</v>
      </c>
      <c r="B11" s="228" t="s">
        <v>159</v>
      </c>
      <c r="C11" s="230" t="s">
        <v>55</v>
      </c>
      <c r="D11" s="177">
        <v>80.900000000000006</v>
      </c>
      <c r="E11" s="161" t="s">
        <v>143</v>
      </c>
      <c r="F11" s="187">
        <f>D11*9945000</f>
        <v>804550500</v>
      </c>
      <c r="G11" s="159"/>
      <c r="H11" s="159"/>
      <c r="I11" s="159"/>
      <c r="J11" s="159"/>
      <c r="K11" s="219">
        <f>'04. Tống Thị Phượng'!F24</f>
        <v>71893425.582000002</v>
      </c>
      <c r="L11" s="219">
        <f>F11+H12+J12+K11</f>
        <v>885839925.58200002</v>
      </c>
      <c r="M11" s="203" t="s">
        <v>147</v>
      </c>
    </row>
    <row r="12" spans="1:15" s="154" customFormat="1" ht="33" customHeight="1">
      <c r="A12" s="206"/>
      <c r="B12" s="229"/>
      <c r="C12" s="231"/>
      <c r="D12" s="176">
        <v>26.1</v>
      </c>
      <c r="E12" s="175" t="s">
        <v>127</v>
      </c>
      <c r="F12" s="174"/>
      <c r="G12" s="159"/>
      <c r="H12" s="159">
        <f>D12*90000</f>
        <v>2349000</v>
      </c>
      <c r="I12" s="159"/>
      <c r="J12" s="159">
        <f>D12*270000</f>
        <v>7047000</v>
      </c>
      <c r="K12" s="220"/>
      <c r="L12" s="220"/>
      <c r="M12" s="204"/>
      <c r="N12" s="173"/>
    </row>
    <row r="13" spans="1:15" s="154" customFormat="1" ht="41.25" customHeight="1">
      <c r="A13" s="158" t="s">
        <v>21</v>
      </c>
      <c r="B13" s="221" t="s">
        <v>132</v>
      </c>
      <c r="C13" s="222"/>
      <c r="D13" s="222"/>
      <c r="E13" s="223"/>
      <c r="F13" s="160"/>
      <c r="G13" s="159"/>
      <c r="H13" s="159"/>
      <c r="I13" s="159"/>
      <c r="J13" s="159"/>
      <c r="K13" s="159"/>
      <c r="L13" s="156">
        <f>SUM(L14:L14)</f>
        <v>76380197.552999988</v>
      </c>
      <c r="M13" s="155"/>
    </row>
    <row r="14" spans="1:15" s="154" customFormat="1" ht="33" customHeight="1">
      <c r="A14" s="165">
        <v>1</v>
      </c>
      <c r="B14" s="172" t="s">
        <v>158</v>
      </c>
      <c r="C14" s="163"/>
      <c r="D14" s="162"/>
      <c r="E14" s="161" t="s">
        <v>130</v>
      </c>
      <c r="F14" s="160"/>
      <c r="G14" s="159"/>
      <c r="H14" s="159"/>
      <c r="I14" s="159"/>
      <c r="J14" s="159"/>
      <c r="K14" s="159">
        <f>'03. Phạm Thị Phương '!G14</f>
        <v>76380197.552999988</v>
      </c>
      <c r="L14" s="159">
        <f>K14</f>
        <v>76380197.552999988</v>
      </c>
      <c r="M14" s="166" t="s">
        <v>148</v>
      </c>
    </row>
    <row r="15" spans="1:15" s="167" customFormat="1" ht="33" customHeight="1">
      <c r="A15" s="158" t="s">
        <v>131</v>
      </c>
      <c r="B15" s="224" t="s">
        <v>125</v>
      </c>
      <c r="C15" s="224"/>
      <c r="D15" s="171">
        <f>SUM(D16:D17)</f>
        <v>863.1</v>
      </c>
      <c r="E15" s="170"/>
      <c r="F15" s="169"/>
      <c r="G15" s="159"/>
      <c r="H15" s="159"/>
      <c r="I15" s="156"/>
      <c r="J15" s="156"/>
      <c r="K15" s="156"/>
      <c r="L15" s="156"/>
      <c r="M15" s="168"/>
    </row>
    <row r="16" spans="1:15" s="154" customFormat="1" ht="33" customHeight="1">
      <c r="A16" s="165">
        <v>2</v>
      </c>
      <c r="B16" s="164" t="s">
        <v>126</v>
      </c>
      <c r="C16" s="163"/>
      <c r="D16" s="162">
        <v>832.7</v>
      </c>
      <c r="E16" s="161" t="s">
        <v>130</v>
      </c>
      <c r="F16" s="160"/>
      <c r="G16" s="159"/>
      <c r="H16" s="159"/>
      <c r="I16" s="159"/>
      <c r="J16" s="159"/>
      <c r="K16" s="159"/>
      <c r="L16" s="159"/>
      <c r="M16" s="155"/>
    </row>
    <row r="17" spans="1:13" s="154" customFormat="1" ht="33" customHeight="1">
      <c r="A17" s="165">
        <v>3</v>
      </c>
      <c r="B17" s="164" t="s">
        <v>129</v>
      </c>
      <c r="C17" s="163"/>
      <c r="D17" s="162">
        <v>30.4</v>
      </c>
      <c r="E17" s="161" t="s">
        <v>128</v>
      </c>
      <c r="F17" s="160"/>
      <c r="G17" s="159"/>
      <c r="H17" s="159"/>
      <c r="I17" s="159"/>
      <c r="J17" s="159"/>
      <c r="K17" s="159"/>
      <c r="L17" s="159"/>
      <c r="M17" s="155"/>
    </row>
    <row r="18" spans="1:13" s="154" customFormat="1" ht="33" customHeight="1">
      <c r="A18" s="225" t="s">
        <v>164</v>
      </c>
      <c r="B18" s="225"/>
      <c r="C18" s="225"/>
      <c r="D18" s="157">
        <f>D8+D15</f>
        <v>1564.5</v>
      </c>
      <c r="E18" s="157"/>
      <c r="F18" s="157"/>
      <c r="G18" s="156"/>
      <c r="H18" s="156"/>
      <c r="I18" s="156"/>
      <c r="J18" s="156"/>
      <c r="K18" s="156"/>
      <c r="L18" s="156">
        <f>L13+L8</f>
        <v>3848880052.5544</v>
      </c>
      <c r="M18" s="155"/>
    </row>
    <row r="19" spans="1:13" s="149" customFormat="1">
      <c r="C19" s="152"/>
      <c r="D19" s="153"/>
      <c r="M19" s="148"/>
    </row>
    <row r="20" spans="1:13" s="192" customFormat="1" ht="26.25" customHeight="1">
      <c r="B20" s="193" t="s">
        <v>149</v>
      </c>
      <c r="C20" s="194"/>
      <c r="D20" s="214" t="s">
        <v>150</v>
      </c>
      <c r="E20" s="214"/>
      <c r="F20" s="214"/>
      <c r="G20" s="214"/>
      <c r="H20" s="214"/>
      <c r="I20" s="214"/>
      <c r="J20" s="214"/>
      <c r="K20" s="214"/>
      <c r="L20" s="214"/>
      <c r="M20" s="214"/>
    </row>
    <row r="21" spans="1:13" s="188" customFormat="1" ht="18.75">
      <c r="C21" s="189"/>
      <c r="D21" s="190"/>
      <c r="M21" s="191"/>
    </row>
    <row r="22" spans="1:13" s="149" customFormat="1">
      <c r="C22" s="152"/>
      <c r="D22" s="150"/>
      <c r="M22" s="148"/>
    </row>
    <row r="23" spans="1:13" s="149" customFormat="1">
      <c r="C23" s="152"/>
      <c r="D23" s="150"/>
      <c r="M23" s="148"/>
    </row>
    <row r="24" spans="1:13" s="149" customFormat="1">
      <c r="C24" s="152"/>
      <c r="D24" s="150"/>
      <c r="M24" s="148"/>
    </row>
    <row r="25" spans="1:13" s="149" customFormat="1">
      <c r="C25" s="152"/>
      <c r="D25" s="150"/>
      <c r="M25" s="148"/>
    </row>
    <row r="26" spans="1:13" s="149" customFormat="1">
      <c r="C26" s="152"/>
      <c r="D26" s="150"/>
      <c r="M26" s="148"/>
    </row>
    <row r="27" spans="1:13" s="149" customFormat="1">
      <c r="C27" s="152"/>
      <c r="D27" s="150"/>
      <c r="M27" s="148"/>
    </row>
    <row r="28" spans="1:13" s="149" customFormat="1">
      <c r="C28" s="152"/>
      <c r="D28" s="150"/>
      <c r="M28" s="148"/>
    </row>
    <row r="29" spans="1:13" s="149" customFormat="1">
      <c r="C29" s="152"/>
      <c r="D29" s="150"/>
      <c r="M29" s="148"/>
    </row>
    <row r="30" spans="1:13" s="149" customFormat="1">
      <c r="C30" s="152"/>
      <c r="D30" s="150"/>
      <c r="M30" s="148"/>
    </row>
    <row r="31" spans="1:13" s="149" customFormat="1">
      <c r="C31" s="152"/>
      <c r="D31" s="150"/>
      <c r="M31" s="148"/>
    </row>
    <row r="32" spans="1:13" s="149" customFormat="1">
      <c r="C32" s="152"/>
      <c r="D32" s="150"/>
      <c r="M32" s="148"/>
    </row>
    <row r="33" spans="3:13" s="149" customFormat="1">
      <c r="C33" s="152"/>
      <c r="D33" s="150"/>
      <c r="M33" s="148"/>
    </row>
    <row r="34" spans="3:13" s="149" customFormat="1">
      <c r="C34" s="152"/>
      <c r="D34" s="150"/>
      <c r="M34" s="148"/>
    </row>
    <row r="35" spans="3:13" s="149" customFormat="1">
      <c r="C35" s="152"/>
      <c r="D35" s="150"/>
      <c r="M35" s="148"/>
    </row>
    <row r="36" spans="3:13" s="149" customFormat="1">
      <c r="C36" s="152"/>
      <c r="D36" s="150"/>
      <c r="M36" s="148"/>
    </row>
    <row r="37" spans="3:13" s="149" customFormat="1">
      <c r="C37" s="152"/>
      <c r="D37" s="150"/>
      <c r="M37" s="148"/>
    </row>
    <row r="38" spans="3:13" s="149" customFormat="1">
      <c r="C38" s="152"/>
      <c r="D38" s="150"/>
      <c r="M38" s="148"/>
    </row>
    <row r="39" spans="3:13" s="149" customFormat="1">
      <c r="C39" s="152"/>
      <c r="D39" s="150"/>
      <c r="M39" s="148"/>
    </row>
    <row r="40" spans="3:13" s="149" customFormat="1">
      <c r="C40" s="152"/>
      <c r="D40" s="150"/>
      <c r="M40" s="148"/>
    </row>
    <row r="41" spans="3:13" s="149" customFormat="1">
      <c r="C41" s="152"/>
      <c r="D41" s="150"/>
      <c r="M41" s="148"/>
    </row>
    <row r="42" spans="3:13" s="149" customFormat="1">
      <c r="C42" s="152"/>
      <c r="D42" s="150"/>
      <c r="M42" s="148"/>
    </row>
    <row r="43" spans="3:13" s="149" customFormat="1">
      <c r="C43" s="152"/>
      <c r="D43" s="150"/>
      <c r="M43" s="148"/>
    </row>
    <row r="44" spans="3:13" s="149" customFormat="1">
      <c r="C44" s="152"/>
      <c r="D44" s="150"/>
      <c r="M44" s="148"/>
    </row>
    <row r="45" spans="3:13" s="149" customFormat="1">
      <c r="C45" s="152"/>
      <c r="D45" s="150"/>
      <c r="M45" s="148"/>
    </row>
  </sheetData>
  <mergeCells count="34">
    <mergeCell ref="B15:C15"/>
    <mergeCell ref="A18:C18"/>
    <mergeCell ref="A11:A12"/>
    <mergeCell ref="B9:B10"/>
    <mergeCell ref="B11:B12"/>
    <mergeCell ref="C9:C10"/>
    <mergeCell ref="C11:C12"/>
    <mergeCell ref="D20:M20"/>
    <mergeCell ref="M11:M12"/>
    <mergeCell ref="F5:F6"/>
    <mergeCell ref="F4:K4"/>
    <mergeCell ref="K11:K12"/>
    <mergeCell ref="K9:K10"/>
    <mergeCell ref="L9:L10"/>
    <mergeCell ref="L11:L12"/>
    <mergeCell ref="H5:H6"/>
    <mergeCell ref="M4:M6"/>
    <mergeCell ref="G5:G6"/>
    <mergeCell ref="I5:I6"/>
    <mergeCell ref="K5:K6"/>
    <mergeCell ref="J5:J6"/>
    <mergeCell ref="L4:L6"/>
    <mergeCell ref="B13:E13"/>
    <mergeCell ref="A3:N3"/>
    <mergeCell ref="A1:M1"/>
    <mergeCell ref="M9:M10"/>
    <mergeCell ref="A9:A10"/>
    <mergeCell ref="A4:A6"/>
    <mergeCell ref="B4:B6"/>
    <mergeCell ref="C4:C6"/>
    <mergeCell ref="D4:D6"/>
    <mergeCell ref="E4:E6"/>
    <mergeCell ref="A2:M2"/>
    <mergeCell ref="B8:C8"/>
  </mergeCells>
  <pageMargins left="0.19685039370078741" right="0.19685039370078741" top="0.19685039370078741" bottom="0.19685039370078741" header="0.31496062992125984" footer="0.31496062992125984"/>
  <pageSetup paperSize="9" scale="75" orientation="landscape" horizontalDpi="300" verticalDpi="300" r:id="rId1"/>
  <headerFoot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8"/>
  <sheetViews>
    <sheetView view="pageBreakPreview" topLeftCell="A4" zoomScale="85" zoomScaleNormal="100" zoomScaleSheetLayoutView="85" workbookViewId="0">
      <selection activeCell="D16" sqref="D16"/>
    </sheetView>
  </sheetViews>
  <sheetFormatPr defaultRowHeight="15"/>
  <cols>
    <col min="1" max="1" width="8" customWidth="1"/>
    <col min="2" max="2" width="57.140625" customWidth="1"/>
    <col min="3" max="3" width="13.28515625" customWidth="1"/>
    <col min="4" max="4" width="12.7109375" customWidth="1"/>
    <col min="5" max="6" width="14" customWidth="1"/>
    <col min="7" max="7" width="20.28515625" customWidth="1"/>
    <col min="8" max="8" width="25.5703125" customWidth="1"/>
    <col min="257" max="257" width="8" customWidth="1"/>
    <col min="258" max="258" width="57.140625" customWidth="1"/>
    <col min="259" max="259" width="13.28515625" customWidth="1"/>
    <col min="260" max="260" width="12.7109375" customWidth="1"/>
    <col min="261" max="262" width="14" customWidth="1"/>
    <col min="263" max="263" width="20.28515625" customWidth="1"/>
    <col min="264" max="264" width="25.5703125" customWidth="1"/>
    <col min="513" max="513" width="8" customWidth="1"/>
    <col min="514" max="514" width="57.140625" customWidth="1"/>
    <col min="515" max="515" width="13.28515625" customWidth="1"/>
    <col min="516" max="516" width="12.7109375" customWidth="1"/>
    <col min="517" max="518" width="14" customWidth="1"/>
    <col min="519" max="519" width="20.28515625" customWidth="1"/>
    <col min="520" max="520" width="25.5703125" customWidth="1"/>
    <col min="769" max="769" width="8" customWidth="1"/>
    <col min="770" max="770" width="57.140625" customWidth="1"/>
    <col min="771" max="771" width="13.28515625" customWidth="1"/>
    <col min="772" max="772" width="12.7109375" customWidth="1"/>
    <col min="773" max="774" width="14" customWidth="1"/>
    <col min="775" max="775" width="20.28515625" customWidth="1"/>
    <col min="776" max="776" width="25.5703125" customWidth="1"/>
    <col min="1025" max="1025" width="8" customWidth="1"/>
    <col min="1026" max="1026" width="57.140625" customWidth="1"/>
    <col min="1027" max="1027" width="13.28515625" customWidth="1"/>
    <col min="1028" max="1028" width="12.7109375" customWidth="1"/>
    <col min="1029" max="1030" width="14" customWidth="1"/>
    <col min="1031" max="1031" width="20.28515625" customWidth="1"/>
    <col min="1032" max="1032" width="25.5703125" customWidth="1"/>
    <col min="1281" max="1281" width="8" customWidth="1"/>
    <col min="1282" max="1282" width="57.140625" customWidth="1"/>
    <col min="1283" max="1283" width="13.28515625" customWidth="1"/>
    <col min="1284" max="1284" width="12.7109375" customWidth="1"/>
    <col min="1285" max="1286" width="14" customWidth="1"/>
    <col min="1287" max="1287" width="20.28515625" customWidth="1"/>
    <col min="1288" max="1288" width="25.5703125" customWidth="1"/>
    <col min="1537" max="1537" width="8" customWidth="1"/>
    <col min="1538" max="1538" width="57.140625" customWidth="1"/>
    <col min="1539" max="1539" width="13.28515625" customWidth="1"/>
    <col min="1540" max="1540" width="12.7109375" customWidth="1"/>
    <col min="1541" max="1542" width="14" customWidth="1"/>
    <col min="1543" max="1543" width="20.28515625" customWidth="1"/>
    <col min="1544" max="1544" width="25.5703125" customWidth="1"/>
    <col min="1793" max="1793" width="8" customWidth="1"/>
    <col min="1794" max="1794" width="57.140625" customWidth="1"/>
    <col min="1795" max="1795" width="13.28515625" customWidth="1"/>
    <col min="1796" max="1796" width="12.7109375" customWidth="1"/>
    <col min="1797" max="1798" width="14" customWidth="1"/>
    <col min="1799" max="1799" width="20.28515625" customWidth="1"/>
    <col min="1800" max="1800" width="25.5703125" customWidth="1"/>
    <col min="2049" max="2049" width="8" customWidth="1"/>
    <col min="2050" max="2050" width="57.140625" customWidth="1"/>
    <col min="2051" max="2051" width="13.28515625" customWidth="1"/>
    <col min="2052" max="2052" width="12.7109375" customWidth="1"/>
    <col min="2053" max="2054" width="14" customWidth="1"/>
    <col min="2055" max="2055" width="20.28515625" customWidth="1"/>
    <col min="2056" max="2056" width="25.5703125" customWidth="1"/>
    <col min="2305" max="2305" width="8" customWidth="1"/>
    <col min="2306" max="2306" width="57.140625" customWidth="1"/>
    <col min="2307" max="2307" width="13.28515625" customWidth="1"/>
    <col min="2308" max="2308" width="12.7109375" customWidth="1"/>
    <col min="2309" max="2310" width="14" customWidth="1"/>
    <col min="2311" max="2311" width="20.28515625" customWidth="1"/>
    <col min="2312" max="2312" width="25.5703125" customWidth="1"/>
    <col min="2561" max="2561" width="8" customWidth="1"/>
    <col min="2562" max="2562" width="57.140625" customWidth="1"/>
    <col min="2563" max="2563" width="13.28515625" customWidth="1"/>
    <col min="2564" max="2564" width="12.7109375" customWidth="1"/>
    <col min="2565" max="2566" width="14" customWidth="1"/>
    <col min="2567" max="2567" width="20.28515625" customWidth="1"/>
    <col min="2568" max="2568" width="25.5703125" customWidth="1"/>
    <col min="2817" max="2817" width="8" customWidth="1"/>
    <col min="2818" max="2818" width="57.140625" customWidth="1"/>
    <col min="2819" max="2819" width="13.28515625" customWidth="1"/>
    <col min="2820" max="2820" width="12.7109375" customWidth="1"/>
    <col min="2821" max="2822" width="14" customWidth="1"/>
    <col min="2823" max="2823" width="20.28515625" customWidth="1"/>
    <col min="2824" max="2824" width="25.5703125" customWidth="1"/>
    <col min="3073" max="3073" width="8" customWidth="1"/>
    <col min="3074" max="3074" width="57.140625" customWidth="1"/>
    <col min="3075" max="3075" width="13.28515625" customWidth="1"/>
    <col min="3076" max="3076" width="12.7109375" customWidth="1"/>
    <col min="3077" max="3078" width="14" customWidth="1"/>
    <col min="3079" max="3079" width="20.28515625" customWidth="1"/>
    <col min="3080" max="3080" width="25.5703125" customWidth="1"/>
    <col min="3329" max="3329" width="8" customWidth="1"/>
    <col min="3330" max="3330" width="57.140625" customWidth="1"/>
    <col min="3331" max="3331" width="13.28515625" customWidth="1"/>
    <col min="3332" max="3332" width="12.7109375" customWidth="1"/>
    <col min="3333" max="3334" width="14" customWidth="1"/>
    <col min="3335" max="3335" width="20.28515625" customWidth="1"/>
    <col min="3336" max="3336" width="25.5703125" customWidth="1"/>
    <col min="3585" max="3585" width="8" customWidth="1"/>
    <col min="3586" max="3586" width="57.140625" customWidth="1"/>
    <col min="3587" max="3587" width="13.28515625" customWidth="1"/>
    <col min="3588" max="3588" width="12.7109375" customWidth="1"/>
    <col min="3589" max="3590" width="14" customWidth="1"/>
    <col min="3591" max="3591" width="20.28515625" customWidth="1"/>
    <col min="3592" max="3592" width="25.5703125" customWidth="1"/>
    <col min="3841" max="3841" width="8" customWidth="1"/>
    <col min="3842" max="3842" width="57.140625" customWidth="1"/>
    <col min="3843" max="3843" width="13.28515625" customWidth="1"/>
    <col min="3844" max="3844" width="12.7109375" customWidth="1"/>
    <col min="3845" max="3846" width="14" customWidth="1"/>
    <col min="3847" max="3847" width="20.28515625" customWidth="1"/>
    <col min="3848" max="3848" width="25.5703125" customWidth="1"/>
    <col min="4097" max="4097" width="8" customWidth="1"/>
    <col min="4098" max="4098" width="57.140625" customWidth="1"/>
    <col min="4099" max="4099" width="13.28515625" customWidth="1"/>
    <col min="4100" max="4100" width="12.7109375" customWidth="1"/>
    <col min="4101" max="4102" width="14" customWidth="1"/>
    <col min="4103" max="4103" width="20.28515625" customWidth="1"/>
    <col min="4104" max="4104" width="25.5703125" customWidth="1"/>
    <col min="4353" max="4353" width="8" customWidth="1"/>
    <col min="4354" max="4354" width="57.140625" customWidth="1"/>
    <col min="4355" max="4355" width="13.28515625" customWidth="1"/>
    <col min="4356" max="4356" width="12.7109375" customWidth="1"/>
    <col min="4357" max="4358" width="14" customWidth="1"/>
    <col min="4359" max="4359" width="20.28515625" customWidth="1"/>
    <col min="4360" max="4360" width="25.5703125" customWidth="1"/>
    <col min="4609" max="4609" width="8" customWidth="1"/>
    <col min="4610" max="4610" width="57.140625" customWidth="1"/>
    <col min="4611" max="4611" width="13.28515625" customWidth="1"/>
    <col min="4612" max="4612" width="12.7109375" customWidth="1"/>
    <col min="4613" max="4614" width="14" customWidth="1"/>
    <col min="4615" max="4615" width="20.28515625" customWidth="1"/>
    <col min="4616" max="4616" width="25.5703125" customWidth="1"/>
    <col min="4865" max="4865" width="8" customWidth="1"/>
    <col min="4866" max="4866" width="57.140625" customWidth="1"/>
    <col min="4867" max="4867" width="13.28515625" customWidth="1"/>
    <col min="4868" max="4868" width="12.7109375" customWidth="1"/>
    <col min="4869" max="4870" width="14" customWidth="1"/>
    <col min="4871" max="4871" width="20.28515625" customWidth="1"/>
    <col min="4872" max="4872" width="25.5703125" customWidth="1"/>
    <col min="5121" max="5121" width="8" customWidth="1"/>
    <col min="5122" max="5122" width="57.140625" customWidth="1"/>
    <col min="5123" max="5123" width="13.28515625" customWidth="1"/>
    <col min="5124" max="5124" width="12.7109375" customWidth="1"/>
    <col min="5125" max="5126" width="14" customWidth="1"/>
    <col min="5127" max="5127" width="20.28515625" customWidth="1"/>
    <col min="5128" max="5128" width="25.5703125" customWidth="1"/>
    <col min="5377" max="5377" width="8" customWidth="1"/>
    <col min="5378" max="5378" width="57.140625" customWidth="1"/>
    <col min="5379" max="5379" width="13.28515625" customWidth="1"/>
    <col min="5380" max="5380" width="12.7109375" customWidth="1"/>
    <col min="5381" max="5382" width="14" customWidth="1"/>
    <col min="5383" max="5383" width="20.28515625" customWidth="1"/>
    <col min="5384" max="5384" width="25.5703125" customWidth="1"/>
    <col min="5633" max="5633" width="8" customWidth="1"/>
    <col min="5634" max="5634" width="57.140625" customWidth="1"/>
    <col min="5635" max="5635" width="13.28515625" customWidth="1"/>
    <col min="5636" max="5636" width="12.7109375" customWidth="1"/>
    <col min="5637" max="5638" width="14" customWidth="1"/>
    <col min="5639" max="5639" width="20.28515625" customWidth="1"/>
    <col min="5640" max="5640" width="25.5703125" customWidth="1"/>
    <col min="5889" max="5889" width="8" customWidth="1"/>
    <col min="5890" max="5890" width="57.140625" customWidth="1"/>
    <col min="5891" max="5891" width="13.28515625" customWidth="1"/>
    <col min="5892" max="5892" width="12.7109375" customWidth="1"/>
    <col min="5893" max="5894" width="14" customWidth="1"/>
    <col min="5895" max="5895" width="20.28515625" customWidth="1"/>
    <col min="5896" max="5896" width="25.5703125" customWidth="1"/>
    <col min="6145" max="6145" width="8" customWidth="1"/>
    <col min="6146" max="6146" width="57.140625" customWidth="1"/>
    <col min="6147" max="6147" width="13.28515625" customWidth="1"/>
    <col min="6148" max="6148" width="12.7109375" customWidth="1"/>
    <col min="6149" max="6150" width="14" customWidth="1"/>
    <col min="6151" max="6151" width="20.28515625" customWidth="1"/>
    <col min="6152" max="6152" width="25.5703125" customWidth="1"/>
    <col min="6401" max="6401" width="8" customWidth="1"/>
    <col min="6402" max="6402" width="57.140625" customWidth="1"/>
    <col min="6403" max="6403" width="13.28515625" customWidth="1"/>
    <col min="6404" max="6404" width="12.7109375" customWidth="1"/>
    <col min="6405" max="6406" width="14" customWidth="1"/>
    <col min="6407" max="6407" width="20.28515625" customWidth="1"/>
    <col min="6408" max="6408" width="25.5703125" customWidth="1"/>
    <col min="6657" max="6657" width="8" customWidth="1"/>
    <col min="6658" max="6658" width="57.140625" customWidth="1"/>
    <col min="6659" max="6659" width="13.28515625" customWidth="1"/>
    <col min="6660" max="6660" width="12.7109375" customWidth="1"/>
    <col min="6661" max="6662" width="14" customWidth="1"/>
    <col min="6663" max="6663" width="20.28515625" customWidth="1"/>
    <col min="6664" max="6664" width="25.5703125" customWidth="1"/>
    <col min="6913" max="6913" width="8" customWidth="1"/>
    <col min="6914" max="6914" width="57.140625" customWidth="1"/>
    <col min="6915" max="6915" width="13.28515625" customWidth="1"/>
    <col min="6916" max="6916" width="12.7109375" customWidth="1"/>
    <col min="6917" max="6918" width="14" customWidth="1"/>
    <col min="6919" max="6919" width="20.28515625" customWidth="1"/>
    <col min="6920" max="6920" width="25.5703125" customWidth="1"/>
    <col min="7169" max="7169" width="8" customWidth="1"/>
    <col min="7170" max="7170" width="57.140625" customWidth="1"/>
    <col min="7171" max="7171" width="13.28515625" customWidth="1"/>
    <col min="7172" max="7172" width="12.7109375" customWidth="1"/>
    <col min="7173" max="7174" width="14" customWidth="1"/>
    <col min="7175" max="7175" width="20.28515625" customWidth="1"/>
    <col min="7176" max="7176" width="25.5703125" customWidth="1"/>
    <col min="7425" max="7425" width="8" customWidth="1"/>
    <col min="7426" max="7426" width="57.140625" customWidth="1"/>
    <col min="7427" max="7427" width="13.28515625" customWidth="1"/>
    <col min="7428" max="7428" width="12.7109375" customWidth="1"/>
    <col min="7429" max="7430" width="14" customWidth="1"/>
    <col min="7431" max="7431" width="20.28515625" customWidth="1"/>
    <col min="7432" max="7432" width="25.5703125" customWidth="1"/>
    <col min="7681" max="7681" width="8" customWidth="1"/>
    <col min="7682" max="7682" width="57.140625" customWidth="1"/>
    <col min="7683" max="7683" width="13.28515625" customWidth="1"/>
    <col min="7684" max="7684" width="12.7109375" customWidth="1"/>
    <col min="7685" max="7686" width="14" customWidth="1"/>
    <col min="7687" max="7687" width="20.28515625" customWidth="1"/>
    <col min="7688" max="7688" width="25.5703125" customWidth="1"/>
    <col min="7937" max="7937" width="8" customWidth="1"/>
    <col min="7938" max="7938" width="57.140625" customWidth="1"/>
    <col min="7939" max="7939" width="13.28515625" customWidth="1"/>
    <col min="7940" max="7940" width="12.7109375" customWidth="1"/>
    <col min="7941" max="7942" width="14" customWidth="1"/>
    <col min="7943" max="7943" width="20.28515625" customWidth="1"/>
    <col min="7944" max="7944" width="25.5703125" customWidth="1"/>
    <col min="8193" max="8193" width="8" customWidth="1"/>
    <col min="8194" max="8194" width="57.140625" customWidth="1"/>
    <col min="8195" max="8195" width="13.28515625" customWidth="1"/>
    <col min="8196" max="8196" width="12.7109375" customWidth="1"/>
    <col min="8197" max="8198" width="14" customWidth="1"/>
    <col min="8199" max="8199" width="20.28515625" customWidth="1"/>
    <col min="8200" max="8200" width="25.5703125" customWidth="1"/>
    <col min="8449" max="8449" width="8" customWidth="1"/>
    <col min="8450" max="8450" width="57.140625" customWidth="1"/>
    <col min="8451" max="8451" width="13.28515625" customWidth="1"/>
    <col min="8452" max="8452" width="12.7109375" customWidth="1"/>
    <col min="8453" max="8454" width="14" customWidth="1"/>
    <col min="8455" max="8455" width="20.28515625" customWidth="1"/>
    <col min="8456" max="8456" width="25.5703125" customWidth="1"/>
    <col min="8705" max="8705" width="8" customWidth="1"/>
    <col min="8706" max="8706" width="57.140625" customWidth="1"/>
    <col min="8707" max="8707" width="13.28515625" customWidth="1"/>
    <col min="8708" max="8708" width="12.7109375" customWidth="1"/>
    <col min="8709" max="8710" width="14" customWidth="1"/>
    <col min="8711" max="8711" width="20.28515625" customWidth="1"/>
    <col min="8712" max="8712" width="25.5703125" customWidth="1"/>
    <col min="8961" max="8961" width="8" customWidth="1"/>
    <col min="8962" max="8962" width="57.140625" customWidth="1"/>
    <col min="8963" max="8963" width="13.28515625" customWidth="1"/>
    <col min="8964" max="8964" width="12.7109375" customWidth="1"/>
    <col min="8965" max="8966" width="14" customWidth="1"/>
    <col min="8967" max="8967" width="20.28515625" customWidth="1"/>
    <col min="8968" max="8968" width="25.5703125" customWidth="1"/>
    <col min="9217" max="9217" width="8" customWidth="1"/>
    <col min="9218" max="9218" width="57.140625" customWidth="1"/>
    <col min="9219" max="9219" width="13.28515625" customWidth="1"/>
    <col min="9220" max="9220" width="12.7109375" customWidth="1"/>
    <col min="9221" max="9222" width="14" customWidth="1"/>
    <col min="9223" max="9223" width="20.28515625" customWidth="1"/>
    <col min="9224" max="9224" width="25.5703125" customWidth="1"/>
    <col min="9473" max="9473" width="8" customWidth="1"/>
    <col min="9474" max="9474" width="57.140625" customWidth="1"/>
    <col min="9475" max="9475" width="13.28515625" customWidth="1"/>
    <col min="9476" max="9476" width="12.7109375" customWidth="1"/>
    <col min="9477" max="9478" width="14" customWidth="1"/>
    <col min="9479" max="9479" width="20.28515625" customWidth="1"/>
    <col min="9480" max="9480" width="25.5703125" customWidth="1"/>
    <col min="9729" max="9729" width="8" customWidth="1"/>
    <col min="9730" max="9730" width="57.140625" customWidth="1"/>
    <col min="9731" max="9731" width="13.28515625" customWidth="1"/>
    <col min="9732" max="9732" width="12.7109375" customWidth="1"/>
    <col min="9733" max="9734" width="14" customWidth="1"/>
    <col min="9735" max="9735" width="20.28515625" customWidth="1"/>
    <col min="9736" max="9736" width="25.5703125" customWidth="1"/>
    <col min="9985" max="9985" width="8" customWidth="1"/>
    <col min="9986" max="9986" width="57.140625" customWidth="1"/>
    <col min="9987" max="9987" width="13.28515625" customWidth="1"/>
    <col min="9988" max="9988" width="12.7109375" customWidth="1"/>
    <col min="9989" max="9990" width="14" customWidth="1"/>
    <col min="9991" max="9991" width="20.28515625" customWidth="1"/>
    <col min="9992" max="9992" width="25.5703125" customWidth="1"/>
    <col min="10241" max="10241" width="8" customWidth="1"/>
    <col min="10242" max="10242" width="57.140625" customWidth="1"/>
    <col min="10243" max="10243" width="13.28515625" customWidth="1"/>
    <col min="10244" max="10244" width="12.7109375" customWidth="1"/>
    <col min="10245" max="10246" width="14" customWidth="1"/>
    <col min="10247" max="10247" width="20.28515625" customWidth="1"/>
    <col min="10248" max="10248" width="25.5703125" customWidth="1"/>
    <col min="10497" max="10497" width="8" customWidth="1"/>
    <col min="10498" max="10498" width="57.140625" customWidth="1"/>
    <col min="10499" max="10499" width="13.28515625" customWidth="1"/>
    <col min="10500" max="10500" width="12.7109375" customWidth="1"/>
    <col min="10501" max="10502" width="14" customWidth="1"/>
    <col min="10503" max="10503" width="20.28515625" customWidth="1"/>
    <col min="10504" max="10504" width="25.5703125" customWidth="1"/>
    <col min="10753" max="10753" width="8" customWidth="1"/>
    <col min="10754" max="10754" width="57.140625" customWidth="1"/>
    <col min="10755" max="10755" width="13.28515625" customWidth="1"/>
    <col min="10756" max="10756" width="12.7109375" customWidth="1"/>
    <col min="10757" max="10758" width="14" customWidth="1"/>
    <col min="10759" max="10759" width="20.28515625" customWidth="1"/>
    <col min="10760" max="10760" width="25.5703125" customWidth="1"/>
    <col min="11009" max="11009" width="8" customWidth="1"/>
    <col min="11010" max="11010" width="57.140625" customWidth="1"/>
    <col min="11011" max="11011" width="13.28515625" customWidth="1"/>
    <col min="11012" max="11012" width="12.7109375" customWidth="1"/>
    <col min="11013" max="11014" width="14" customWidth="1"/>
    <col min="11015" max="11015" width="20.28515625" customWidth="1"/>
    <col min="11016" max="11016" width="25.5703125" customWidth="1"/>
    <col min="11265" max="11265" width="8" customWidth="1"/>
    <col min="11266" max="11266" width="57.140625" customWidth="1"/>
    <col min="11267" max="11267" width="13.28515625" customWidth="1"/>
    <col min="11268" max="11268" width="12.7109375" customWidth="1"/>
    <col min="11269" max="11270" width="14" customWidth="1"/>
    <col min="11271" max="11271" width="20.28515625" customWidth="1"/>
    <col min="11272" max="11272" width="25.5703125" customWidth="1"/>
    <col min="11521" max="11521" width="8" customWidth="1"/>
    <col min="11522" max="11522" width="57.140625" customWidth="1"/>
    <col min="11523" max="11523" width="13.28515625" customWidth="1"/>
    <col min="11524" max="11524" width="12.7109375" customWidth="1"/>
    <col min="11525" max="11526" width="14" customWidth="1"/>
    <col min="11527" max="11527" width="20.28515625" customWidth="1"/>
    <col min="11528" max="11528" width="25.5703125" customWidth="1"/>
    <col min="11777" max="11777" width="8" customWidth="1"/>
    <col min="11778" max="11778" width="57.140625" customWidth="1"/>
    <col min="11779" max="11779" width="13.28515625" customWidth="1"/>
    <col min="11780" max="11780" width="12.7109375" customWidth="1"/>
    <col min="11781" max="11782" width="14" customWidth="1"/>
    <col min="11783" max="11783" width="20.28515625" customWidth="1"/>
    <col min="11784" max="11784" width="25.5703125" customWidth="1"/>
    <col min="12033" max="12033" width="8" customWidth="1"/>
    <col min="12034" max="12034" width="57.140625" customWidth="1"/>
    <col min="12035" max="12035" width="13.28515625" customWidth="1"/>
    <col min="12036" max="12036" width="12.7109375" customWidth="1"/>
    <col min="12037" max="12038" width="14" customWidth="1"/>
    <col min="12039" max="12039" width="20.28515625" customWidth="1"/>
    <col min="12040" max="12040" width="25.5703125" customWidth="1"/>
    <col min="12289" max="12289" width="8" customWidth="1"/>
    <col min="12290" max="12290" width="57.140625" customWidth="1"/>
    <col min="12291" max="12291" width="13.28515625" customWidth="1"/>
    <col min="12292" max="12292" width="12.7109375" customWidth="1"/>
    <col min="12293" max="12294" width="14" customWidth="1"/>
    <col min="12295" max="12295" width="20.28515625" customWidth="1"/>
    <col min="12296" max="12296" width="25.5703125" customWidth="1"/>
    <col min="12545" max="12545" width="8" customWidth="1"/>
    <col min="12546" max="12546" width="57.140625" customWidth="1"/>
    <col min="12547" max="12547" width="13.28515625" customWidth="1"/>
    <col min="12548" max="12548" width="12.7109375" customWidth="1"/>
    <col min="12549" max="12550" width="14" customWidth="1"/>
    <col min="12551" max="12551" width="20.28515625" customWidth="1"/>
    <col min="12552" max="12552" width="25.5703125" customWidth="1"/>
    <col min="12801" max="12801" width="8" customWidth="1"/>
    <col min="12802" max="12802" width="57.140625" customWidth="1"/>
    <col min="12803" max="12803" width="13.28515625" customWidth="1"/>
    <col min="12804" max="12804" width="12.7109375" customWidth="1"/>
    <col min="12805" max="12806" width="14" customWidth="1"/>
    <col min="12807" max="12807" width="20.28515625" customWidth="1"/>
    <col min="12808" max="12808" width="25.5703125" customWidth="1"/>
    <col min="13057" max="13057" width="8" customWidth="1"/>
    <col min="13058" max="13058" width="57.140625" customWidth="1"/>
    <col min="13059" max="13059" width="13.28515625" customWidth="1"/>
    <col min="13060" max="13060" width="12.7109375" customWidth="1"/>
    <col min="13061" max="13062" width="14" customWidth="1"/>
    <col min="13063" max="13063" width="20.28515625" customWidth="1"/>
    <col min="13064" max="13064" width="25.5703125" customWidth="1"/>
    <col min="13313" max="13313" width="8" customWidth="1"/>
    <col min="13314" max="13314" width="57.140625" customWidth="1"/>
    <col min="13315" max="13315" width="13.28515625" customWidth="1"/>
    <col min="13316" max="13316" width="12.7109375" customWidth="1"/>
    <col min="13317" max="13318" width="14" customWidth="1"/>
    <col min="13319" max="13319" width="20.28515625" customWidth="1"/>
    <col min="13320" max="13320" width="25.5703125" customWidth="1"/>
    <col min="13569" max="13569" width="8" customWidth="1"/>
    <col min="13570" max="13570" width="57.140625" customWidth="1"/>
    <col min="13571" max="13571" width="13.28515625" customWidth="1"/>
    <col min="13572" max="13572" width="12.7109375" customWidth="1"/>
    <col min="13573" max="13574" width="14" customWidth="1"/>
    <col min="13575" max="13575" width="20.28515625" customWidth="1"/>
    <col min="13576" max="13576" width="25.5703125" customWidth="1"/>
    <col min="13825" max="13825" width="8" customWidth="1"/>
    <col min="13826" max="13826" width="57.140625" customWidth="1"/>
    <col min="13827" max="13827" width="13.28515625" customWidth="1"/>
    <col min="13828" max="13828" width="12.7109375" customWidth="1"/>
    <col min="13829" max="13830" width="14" customWidth="1"/>
    <col min="13831" max="13831" width="20.28515625" customWidth="1"/>
    <col min="13832" max="13832" width="25.5703125" customWidth="1"/>
    <col min="14081" max="14081" width="8" customWidth="1"/>
    <col min="14082" max="14082" width="57.140625" customWidth="1"/>
    <col min="14083" max="14083" width="13.28515625" customWidth="1"/>
    <col min="14084" max="14084" width="12.7109375" customWidth="1"/>
    <col min="14085" max="14086" width="14" customWidth="1"/>
    <col min="14087" max="14087" width="20.28515625" customWidth="1"/>
    <col min="14088" max="14088" width="25.5703125" customWidth="1"/>
    <col min="14337" max="14337" width="8" customWidth="1"/>
    <col min="14338" max="14338" width="57.140625" customWidth="1"/>
    <col min="14339" max="14339" width="13.28515625" customWidth="1"/>
    <col min="14340" max="14340" width="12.7109375" customWidth="1"/>
    <col min="14341" max="14342" width="14" customWidth="1"/>
    <col min="14343" max="14343" width="20.28515625" customWidth="1"/>
    <col min="14344" max="14344" width="25.5703125" customWidth="1"/>
    <col min="14593" max="14593" width="8" customWidth="1"/>
    <col min="14594" max="14594" width="57.140625" customWidth="1"/>
    <col min="14595" max="14595" width="13.28515625" customWidth="1"/>
    <col min="14596" max="14596" width="12.7109375" customWidth="1"/>
    <col min="14597" max="14598" width="14" customWidth="1"/>
    <col min="14599" max="14599" width="20.28515625" customWidth="1"/>
    <col min="14600" max="14600" width="25.5703125" customWidth="1"/>
    <col min="14849" max="14849" width="8" customWidth="1"/>
    <col min="14850" max="14850" width="57.140625" customWidth="1"/>
    <col min="14851" max="14851" width="13.28515625" customWidth="1"/>
    <col min="14852" max="14852" width="12.7109375" customWidth="1"/>
    <col min="14853" max="14854" width="14" customWidth="1"/>
    <col min="14855" max="14855" width="20.28515625" customWidth="1"/>
    <col min="14856" max="14856" width="25.5703125" customWidth="1"/>
    <col min="15105" max="15105" width="8" customWidth="1"/>
    <col min="15106" max="15106" width="57.140625" customWidth="1"/>
    <col min="15107" max="15107" width="13.28515625" customWidth="1"/>
    <col min="15108" max="15108" width="12.7109375" customWidth="1"/>
    <col min="15109" max="15110" width="14" customWidth="1"/>
    <col min="15111" max="15111" width="20.28515625" customWidth="1"/>
    <col min="15112" max="15112" width="25.5703125" customWidth="1"/>
    <col min="15361" max="15361" width="8" customWidth="1"/>
    <col min="15362" max="15362" width="57.140625" customWidth="1"/>
    <col min="15363" max="15363" width="13.28515625" customWidth="1"/>
    <col min="15364" max="15364" width="12.7109375" customWidth="1"/>
    <col min="15365" max="15366" width="14" customWidth="1"/>
    <col min="15367" max="15367" width="20.28515625" customWidth="1"/>
    <col min="15368" max="15368" width="25.5703125" customWidth="1"/>
    <col min="15617" max="15617" width="8" customWidth="1"/>
    <col min="15618" max="15618" width="57.140625" customWidth="1"/>
    <col min="15619" max="15619" width="13.28515625" customWidth="1"/>
    <col min="15620" max="15620" width="12.7109375" customWidth="1"/>
    <col min="15621" max="15622" width="14" customWidth="1"/>
    <col min="15623" max="15623" width="20.28515625" customWidth="1"/>
    <col min="15624" max="15624" width="25.5703125" customWidth="1"/>
    <col min="15873" max="15873" width="8" customWidth="1"/>
    <col min="15874" max="15874" width="57.140625" customWidth="1"/>
    <col min="15875" max="15875" width="13.28515625" customWidth="1"/>
    <col min="15876" max="15876" width="12.7109375" customWidth="1"/>
    <col min="15877" max="15878" width="14" customWidth="1"/>
    <col min="15879" max="15879" width="20.28515625" customWidth="1"/>
    <col min="15880" max="15880" width="25.5703125" customWidth="1"/>
    <col min="16129" max="16129" width="8" customWidth="1"/>
    <col min="16130" max="16130" width="57.140625" customWidth="1"/>
    <col min="16131" max="16131" width="13.28515625" customWidth="1"/>
    <col min="16132" max="16132" width="12.7109375" customWidth="1"/>
    <col min="16133" max="16134" width="14" customWidth="1"/>
    <col min="16135" max="16135" width="20.28515625" customWidth="1"/>
    <col min="16136" max="16136" width="25.5703125" customWidth="1"/>
  </cols>
  <sheetData>
    <row r="1" spans="1:16" ht="18.75" customHeight="1">
      <c r="A1" s="276" t="s">
        <v>56</v>
      </c>
      <c r="B1" s="276"/>
      <c r="C1" s="276"/>
      <c r="D1" s="276"/>
      <c r="E1" s="276"/>
      <c r="F1" s="276"/>
      <c r="G1" s="276"/>
      <c r="H1" s="276"/>
    </row>
    <row r="2" spans="1:16" ht="37.5" customHeight="1">
      <c r="A2" s="277" t="e">
        <f>#REF!</f>
        <v>#REF!</v>
      </c>
      <c r="B2" s="277"/>
      <c r="C2" s="277"/>
      <c r="D2" s="277"/>
      <c r="E2" s="277"/>
      <c r="F2" s="277"/>
      <c r="G2" s="277"/>
      <c r="H2" s="277"/>
    </row>
    <row r="3" spans="1:16" ht="24.75" customHeight="1">
      <c r="A3" s="278" t="s">
        <v>57</v>
      </c>
      <c r="B3" s="278"/>
      <c r="C3" s="278"/>
      <c r="D3" s="278"/>
      <c r="E3" s="278"/>
      <c r="F3" s="278"/>
      <c r="G3" s="278"/>
      <c r="H3" s="278"/>
    </row>
    <row r="4" spans="1:16" ht="19.5" customHeight="1">
      <c r="A4" s="279" t="e">
        <f>#REF!</f>
        <v>#REF!</v>
      </c>
      <c r="B4" s="279"/>
      <c r="C4" s="279"/>
      <c r="D4" s="279"/>
      <c r="E4" s="279"/>
      <c r="F4" s="279"/>
      <c r="G4" s="279"/>
      <c r="H4" s="279"/>
      <c r="I4" s="87"/>
      <c r="J4" s="87"/>
      <c r="K4" s="87"/>
      <c r="L4" s="87"/>
      <c r="M4" s="87"/>
      <c r="N4" s="87"/>
      <c r="O4" s="87"/>
      <c r="P4" s="87"/>
    </row>
    <row r="5" spans="1:16" ht="66" customHeight="1">
      <c r="A5" s="88" t="s">
        <v>19</v>
      </c>
      <c r="B5" s="89" t="s">
        <v>58</v>
      </c>
      <c r="C5" s="89" t="s">
        <v>29</v>
      </c>
      <c r="D5" s="89" t="s">
        <v>28</v>
      </c>
      <c r="E5" s="1" t="s">
        <v>27</v>
      </c>
      <c r="F5" s="1" t="s">
        <v>59</v>
      </c>
      <c r="G5" s="89" t="s">
        <v>26</v>
      </c>
      <c r="H5" s="89" t="s">
        <v>0</v>
      </c>
      <c r="I5" s="90"/>
      <c r="J5" s="91"/>
      <c r="K5" s="92"/>
      <c r="L5" s="93"/>
      <c r="M5" s="93"/>
    </row>
    <row r="6" spans="1:16" ht="27" customHeight="1">
      <c r="A6" s="94" t="s">
        <v>20</v>
      </c>
      <c r="B6" s="280" t="s">
        <v>63</v>
      </c>
      <c r="C6" s="281"/>
      <c r="D6" s="281"/>
      <c r="E6" s="282"/>
      <c r="F6" s="95"/>
      <c r="G6" s="96"/>
      <c r="H6" s="97"/>
    </row>
    <row r="7" spans="1:16" ht="42" customHeight="1">
      <c r="A7" s="98">
        <v>1</v>
      </c>
      <c r="B7" s="99" t="s">
        <v>64</v>
      </c>
      <c r="C7" s="100" t="s">
        <v>65</v>
      </c>
      <c r="D7" s="115">
        <f>9.5*3.3</f>
        <v>31.349999999999998</v>
      </c>
      <c r="E7" s="116">
        <v>2033079</v>
      </c>
      <c r="F7" s="116">
        <f t="shared" ref="F7:F14" si="0">E7*30%</f>
        <v>609923.69999999995</v>
      </c>
      <c r="G7" s="119">
        <f>F7*D7</f>
        <v>19121107.994999997</v>
      </c>
      <c r="H7" s="97"/>
    </row>
    <row r="8" spans="1:16" ht="42" customHeight="1">
      <c r="A8" s="98">
        <v>2</v>
      </c>
      <c r="B8" s="99" t="s">
        <v>66</v>
      </c>
      <c r="C8" s="100" t="s">
        <v>65</v>
      </c>
      <c r="D8" s="115">
        <f>9.2*3.3</f>
        <v>30.359999999999996</v>
      </c>
      <c r="E8" s="116">
        <v>2033079</v>
      </c>
      <c r="F8" s="116">
        <f t="shared" si="0"/>
        <v>609923.69999999995</v>
      </c>
      <c r="G8" s="119">
        <f>F8*D8</f>
        <v>18517283.531999998</v>
      </c>
      <c r="H8" s="97"/>
    </row>
    <row r="9" spans="1:16" ht="42" customHeight="1">
      <c r="A9" s="98">
        <v>3</v>
      </c>
      <c r="B9" s="99" t="s">
        <v>67</v>
      </c>
      <c r="C9" s="100" t="s">
        <v>65</v>
      </c>
      <c r="D9" s="115">
        <f>14.8*3.3</f>
        <v>48.839999999999996</v>
      </c>
      <c r="E9" s="116">
        <v>2033079</v>
      </c>
      <c r="F9" s="116">
        <f t="shared" si="0"/>
        <v>609923.69999999995</v>
      </c>
      <c r="G9" s="119">
        <f>F9*D9</f>
        <v>29788673.507999994</v>
      </c>
      <c r="H9" s="97"/>
    </row>
    <row r="10" spans="1:16" ht="42" customHeight="1">
      <c r="A10" s="98">
        <v>4</v>
      </c>
      <c r="B10" s="99" t="s">
        <v>68</v>
      </c>
      <c r="C10" s="100" t="s">
        <v>65</v>
      </c>
      <c r="D10" s="115">
        <f>3*3.3</f>
        <v>9.8999999999999986</v>
      </c>
      <c r="E10" s="116">
        <v>2033079</v>
      </c>
      <c r="F10" s="116">
        <f t="shared" si="0"/>
        <v>609923.69999999995</v>
      </c>
      <c r="G10" s="119">
        <f>F10*D10</f>
        <v>6038244.629999999</v>
      </c>
      <c r="H10" s="97"/>
    </row>
    <row r="11" spans="1:16" ht="42" customHeight="1">
      <c r="A11" s="98">
        <v>5</v>
      </c>
      <c r="B11" s="99" t="s">
        <v>69</v>
      </c>
      <c r="C11" s="100" t="s">
        <v>65</v>
      </c>
      <c r="D11" s="115">
        <f>9.2*3.3</f>
        <v>30.359999999999996</v>
      </c>
      <c r="E11" s="116">
        <v>320036</v>
      </c>
      <c r="F11" s="116">
        <f t="shared" si="0"/>
        <v>96010.8</v>
      </c>
      <c r="G11" s="119">
        <f>F11*D11</f>
        <v>2914887.8879999998</v>
      </c>
      <c r="H11" s="97"/>
    </row>
    <row r="12" spans="1:16" ht="42" customHeight="1">
      <c r="A12" s="98">
        <v>6</v>
      </c>
      <c r="B12" s="99" t="s">
        <v>103</v>
      </c>
      <c r="C12" s="100" t="s">
        <v>65</v>
      </c>
      <c r="D12" s="115">
        <f>3.1*28.7</f>
        <v>88.97</v>
      </c>
      <c r="E12" s="116">
        <v>2033079</v>
      </c>
      <c r="F12" s="116">
        <f t="shared" si="0"/>
        <v>609923.69999999995</v>
      </c>
      <c r="G12" s="119">
        <f t="shared" ref="G12:G18" si="1">F12*D12</f>
        <v>54264911.588999994</v>
      </c>
      <c r="H12" s="97"/>
    </row>
    <row r="13" spans="1:16" ht="42" customHeight="1">
      <c r="A13" s="98">
        <v>7</v>
      </c>
      <c r="B13" s="99" t="s">
        <v>104</v>
      </c>
      <c r="C13" s="100" t="s">
        <v>65</v>
      </c>
      <c r="D13" s="117">
        <f>27.93*2.88</f>
        <v>80.438400000000001</v>
      </c>
      <c r="E13" s="116">
        <v>328543</v>
      </c>
      <c r="F13" s="116">
        <f t="shared" si="0"/>
        <v>98562.9</v>
      </c>
      <c r="G13" s="119">
        <f t="shared" si="1"/>
        <v>7928241.9753599996</v>
      </c>
      <c r="H13" s="97"/>
    </row>
    <row r="14" spans="1:16" ht="42" customHeight="1">
      <c r="A14" s="98">
        <v>8</v>
      </c>
      <c r="B14" s="99" t="s">
        <v>105</v>
      </c>
      <c r="C14" s="100" t="s">
        <v>91</v>
      </c>
      <c r="D14" s="115">
        <f>2.7*3.1*0.11*5</f>
        <v>4.6035000000000004</v>
      </c>
      <c r="E14" s="118">
        <v>478888</v>
      </c>
      <c r="F14" s="116">
        <f t="shared" si="0"/>
        <v>143666.4</v>
      </c>
      <c r="G14" s="119">
        <f t="shared" si="1"/>
        <v>661368.27240000002</v>
      </c>
      <c r="H14" s="97"/>
    </row>
    <row r="15" spans="1:16" ht="42" customHeight="1">
      <c r="A15" s="98">
        <v>9</v>
      </c>
      <c r="B15" s="99"/>
      <c r="C15" s="100"/>
      <c r="D15" s="100"/>
      <c r="E15" s="101"/>
      <c r="F15" s="101"/>
      <c r="G15" s="102">
        <f t="shared" si="1"/>
        <v>0</v>
      </c>
      <c r="H15" s="97"/>
    </row>
    <row r="16" spans="1:16" ht="42" customHeight="1">
      <c r="A16" s="98">
        <v>10</v>
      </c>
      <c r="B16" s="99"/>
      <c r="C16" s="100"/>
      <c r="D16" s="100"/>
      <c r="E16" s="101"/>
      <c r="F16" s="101"/>
      <c r="G16" s="102">
        <f t="shared" si="1"/>
        <v>0</v>
      </c>
      <c r="H16" s="97"/>
    </row>
    <row r="17" spans="1:8" ht="42" customHeight="1">
      <c r="A17" s="98">
        <v>11</v>
      </c>
      <c r="B17" s="99"/>
      <c r="C17" s="100"/>
      <c r="D17" s="100"/>
      <c r="E17" s="101"/>
      <c r="F17" s="101"/>
      <c r="G17" s="102">
        <f t="shared" si="1"/>
        <v>0</v>
      </c>
      <c r="H17" s="97"/>
    </row>
    <row r="18" spans="1:8" ht="42" customHeight="1">
      <c r="A18" s="98">
        <v>12</v>
      </c>
      <c r="B18" s="99"/>
      <c r="C18" s="100"/>
      <c r="D18" s="100"/>
      <c r="E18" s="101"/>
      <c r="F18" s="101"/>
      <c r="G18" s="102">
        <f t="shared" si="1"/>
        <v>0</v>
      </c>
      <c r="H18" s="97"/>
    </row>
    <row r="19" spans="1:8" ht="42" customHeight="1">
      <c r="A19" s="98">
        <v>13</v>
      </c>
      <c r="B19" s="99"/>
      <c r="C19" s="100"/>
      <c r="D19" s="100"/>
      <c r="E19" s="101"/>
      <c r="F19" s="101"/>
      <c r="G19" s="102"/>
      <c r="H19" s="97"/>
    </row>
    <row r="20" spans="1:8" ht="42" customHeight="1">
      <c r="A20" s="98">
        <v>14</v>
      </c>
      <c r="B20" s="99"/>
      <c r="C20" s="100"/>
      <c r="D20" s="100"/>
      <c r="E20" s="101"/>
      <c r="F20" s="101"/>
      <c r="G20" s="102"/>
      <c r="H20" s="97"/>
    </row>
    <row r="21" spans="1:8" ht="42" customHeight="1">
      <c r="A21" s="98">
        <v>15</v>
      </c>
      <c r="B21" s="99"/>
      <c r="C21" s="100"/>
      <c r="D21" s="100"/>
      <c r="E21" s="101"/>
      <c r="F21" s="101"/>
      <c r="G21" s="102"/>
      <c r="H21" s="97"/>
    </row>
    <row r="22" spans="1:8" ht="42" customHeight="1">
      <c r="A22" s="98">
        <v>16</v>
      </c>
      <c r="B22" s="99"/>
      <c r="C22" s="100"/>
      <c r="D22" s="100"/>
      <c r="E22" s="101"/>
      <c r="F22" s="101"/>
      <c r="G22" s="102"/>
      <c r="H22" s="97"/>
    </row>
    <row r="23" spans="1:8" ht="42" customHeight="1">
      <c r="A23" s="98">
        <v>17</v>
      </c>
      <c r="B23" s="99"/>
      <c r="C23" s="100"/>
      <c r="D23" s="100"/>
      <c r="E23" s="101"/>
      <c r="F23" s="101"/>
      <c r="G23" s="102"/>
      <c r="H23" s="97"/>
    </row>
    <row r="24" spans="1:8" ht="42" customHeight="1">
      <c r="A24" s="98">
        <v>18</v>
      </c>
      <c r="B24" s="99"/>
      <c r="C24" s="100"/>
      <c r="D24" s="100"/>
      <c r="E24" s="101"/>
      <c r="F24" s="101"/>
      <c r="G24" s="102"/>
      <c r="H24" s="97"/>
    </row>
    <row r="25" spans="1:8" ht="42" customHeight="1">
      <c r="A25" s="98">
        <v>19</v>
      </c>
      <c r="B25" s="99"/>
      <c r="C25" s="100"/>
      <c r="D25" s="100"/>
      <c r="E25" s="101"/>
      <c r="F25" s="101"/>
      <c r="G25" s="102"/>
      <c r="H25" s="97"/>
    </row>
    <row r="26" spans="1:8" ht="42" customHeight="1">
      <c r="A26" s="98">
        <v>20</v>
      </c>
      <c r="B26" s="99"/>
      <c r="C26" s="100"/>
      <c r="D26" s="100"/>
      <c r="E26" s="101"/>
      <c r="F26" s="101"/>
      <c r="G26" s="102"/>
      <c r="H26" s="97"/>
    </row>
    <row r="27" spans="1:8" ht="42" customHeight="1">
      <c r="A27" s="98">
        <v>21</v>
      </c>
      <c r="B27" s="99"/>
      <c r="C27" s="100"/>
      <c r="D27" s="100"/>
      <c r="E27" s="101"/>
      <c r="F27" s="101"/>
      <c r="G27" s="102"/>
      <c r="H27" s="97"/>
    </row>
    <row r="28" spans="1:8" ht="26.25" customHeight="1">
      <c r="A28" s="274" t="s">
        <v>70</v>
      </c>
      <c r="B28" s="275"/>
      <c r="C28" s="103"/>
      <c r="D28" s="103"/>
      <c r="E28" s="103"/>
      <c r="F28" s="103"/>
      <c r="G28" s="104">
        <f>SUM(G7:G27)</f>
        <v>139234719.38975999</v>
      </c>
      <c r="H28" s="105"/>
    </row>
  </sheetData>
  <mergeCells count="6">
    <mergeCell ref="A28:B28"/>
    <mergeCell ref="A1:H1"/>
    <mergeCell ref="A2:H2"/>
    <mergeCell ref="A3:H3"/>
    <mergeCell ref="A4:H4"/>
    <mergeCell ref="B6:E6"/>
  </mergeCells>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N34"/>
  <sheetViews>
    <sheetView view="pageBreakPreview" topLeftCell="A26" zoomScale="55" zoomScaleNormal="100" zoomScaleSheetLayoutView="55" workbookViewId="0">
      <selection activeCell="A7" sqref="A7:XFD7"/>
    </sheetView>
  </sheetViews>
  <sheetFormatPr defaultRowHeight="15"/>
  <cols>
    <col min="1" max="1" width="9" customWidth="1"/>
    <col min="2" max="2" width="75" customWidth="1"/>
    <col min="3" max="3" width="13.28515625" customWidth="1"/>
    <col min="4" max="4" width="12.7109375" customWidth="1"/>
    <col min="5" max="5" width="21.28515625" customWidth="1"/>
    <col min="6" max="6" width="14" customWidth="1"/>
    <col min="7" max="7" width="20.28515625" customWidth="1"/>
    <col min="8" max="8" width="21.7109375" customWidth="1"/>
    <col min="255" max="255" width="8" customWidth="1"/>
    <col min="256" max="256" width="57.140625" customWidth="1"/>
    <col min="257" max="257" width="13.28515625" customWidth="1"/>
    <col min="258" max="258" width="12.7109375" customWidth="1"/>
    <col min="259" max="260" width="14" customWidth="1"/>
    <col min="261" max="261" width="20.28515625" customWidth="1"/>
    <col min="262" max="262" width="25.5703125" customWidth="1"/>
    <col min="511" max="511" width="8" customWidth="1"/>
    <col min="512" max="512" width="57.140625" customWidth="1"/>
    <col min="513" max="513" width="13.28515625" customWidth="1"/>
    <col min="514" max="514" width="12.7109375" customWidth="1"/>
    <col min="515" max="516" width="14" customWidth="1"/>
    <col min="517" max="517" width="20.28515625" customWidth="1"/>
    <col min="518" max="518" width="25.5703125" customWidth="1"/>
    <col min="767" max="767" width="8" customWidth="1"/>
    <col min="768" max="768" width="57.140625" customWidth="1"/>
    <col min="769" max="769" width="13.28515625" customWidth="1"/>
    <col min="770" max="770" width="12.7109375" customWidth="1"/>
    <col min="771" max="772" width="14" customWidth="1"/>
    <col min="773" max="773" width="20.28515625" customWidth="1"/>
    <col min="774" max="774" width="25.5703125" customWidth="1"/>
    <col min="1023" max="1023" width="8" customWidth="1"/>
    <col min="1024" max="1024" width="57.140625" customWidth="1"/>
    <col min="1025" max="1025" width="13.28515625" customWidth="1"/>
    <col min="1026" max="1026" width="12.7109375" customWidth="1"/>
    <col min="1027" max="1028" width="14" customWidth="1"/>
    <col min="1029" max="1029" width="20.28515625" customWidth="1"/>
    <col min="1030" max="1030" width="25.5703125" customWidth="1"/>
    <col min="1279" max="1279" width="8" customWidth="1"/>
    <col min="1280" max="1280" width="57.140625" customWidth="1"/>
    <col min="1281" max="1281" width="13.28515625" customWidth="1"/>
    <col min="1282" max="1282" width="12.7109375" customWidth="1"/>
    <col min="1283" max="1284" width="14" customWidth="1"/>
    <col min="1285" max="1285" width="20.28515625" customWidth="1"/>
    <col min="1286" max="1286" width="25.5703125" customWidth="1"/>
    <col min="1535" max="1535" width="8" customWidth="1"/>
    <col min="1536" max="1536" width="57.140625" customWidth="1"/>
    <col min="1537" max="1537" width="13.28515625" customWidth="1"/>
    <col min="1538" max="1538" width="12.7109375" customWidth="1"/>
    <col min="1539" max="1540" width="14" customWidth="1"/>
    <col min="1541" max="1541" width="20.28515625" customWidth="1"/>
    <col min="1542" max="1542" width="25.5703125" customWidth="1"/>
    <col min="1791" max="1791" width="8" customWidth="1"/>
    <col min="1792" max="1792" width="57.140625" customWidth="1"/>
    <col min="1793" max="1793" width="13.28515625" customWidth="1"/>
    <col min="1794" max="1794" width="12.7109375" customWidth="1"/>
    <col min="1795" max="1796" width="14" customWidth="1"/>
    <col min="1797" max="1797" width="20.28515625" customWidth="1"/>
    <col min="1798" max="1798" width="25.5703125" customWidth="1"/>
    <col min="2047" max="2047" width="8" customWidth="1"/>
    <col min="2048" max="2048" width="57.140625" customWidth="1"/>
    <col min="2049" max="2049" width="13.28515625" customWidth="1"/>
    <col min="2050" max="2050" width="12.7109375" customWidth="1"/>
    <col min="2051" max="2052" width="14" customWidth="1"/>
    <col min="2053" max="2053" width="20.28515625" customWidth="1"/>
    <col min="2054" max="2054" width="25.5703125" customWidth="1"/>
    <col min="2303" max="2303" width="8" customWidth="1"/>
    <col min="2304" max="2304" width="57.140625" customWidth="1"/>
    <col min="2305" max="2305" width="13.28515625" customWidth="1"/>
    <col min="2306" max="2306" width="12.7109375" customWidth="1"/>
    <col min="2307" max="2308" width="14" customWidth="1"/>
    <col min="2309" max="2309" width="20.28515625" customWidth="1"/>
    <col min="2310" max="2310" width="25.5703125" customWidth="1"/>
    <col min="2559" max="2559" width="8" customWidth="1"/>
    <col min="2560" max="2560" width="57.140625" customWidth="1"/>
    <col min="2561" max="2561" width="13.28515625" customWidth="1"/>
    <col min="2562" max="2562" width="12.7109375" customWidth="1"/>
    <col min="2563" max="2564" width="14" customWidth="1"/>
    <col min="2565" max="2565" width="20.28515625" customWidth="1"/>
    <col min="2566" max="2566" width="25.5703125" customWidth="1"/>
    <col min="2815" max="2815" width="8" customWidth="1"/>
    <col min="2816" max="2816" width="57.140625" customWidth="1"/>
    <col min="2817" max="2817" width="13.28515625" customWidth="1"/>
    <col min="2818" max="2818" width="12.7109375" customWidth="1"/>
    <col min="2819" max="2820" width="14" customWidth="1"/>
    <col min="2821" max="2821" width="20.28515625" customWidth="1"/>
    <col min="2822" max="2822" width="25.5703125" customWidth="1"/>
    <col min="3071" max="3071" width="8" customWidth="1"/>
    <col min="3072" max="3072" width="57.140625" customWidth="1"/>
    <col min="3073" max="3073" width="13.28515625" customWidth="1"/>
    <col min="3074" max="3074" width="12.7109375" customWidth="1"/>
    <col min="3075" max="3076" width="14" customWidth="1"/>
    <col min="3077" max="3077" width="20.28515625" customWidth="1"/>
    <col min="3078" max="3078" width="25.5703125" customWidth="1"/>
    <col min="3327" max="3327" width="8" customWidth="1"/>
    <col min="3328" max="3328" width="57.140625" customWidth="1"/>
    <col min="3329" max="3329" width="13.28515625" customWidth="1"/>
    <col min="3330" max="3330" width="12.7109375" customWidth="1"/>
    <col min="3331" max="3332" width="14" customWidth="1"/>
    <col min="3333" max="3333" width="20.28515625" customWidth="1"/>
    <col min="3334" max="3334" width="25.5703125" customWidth="1"/>
    <col min="3583" max="3583" width="8" customWidth="1"/>
    <col min="3584" max="3584" width="57.140625" customWidth="1"/>
    <col min="3585" max="3585" width="13.28515625" customWidth="1"/>
    <col min="3586" max="3586" width="12.7109375" customWidth="1"/>
    <col min="3587" max="3588" width="14" customWidth="1"/>
    <col min="3589" max="3589" width="20.28515625" customWidth="1"/>
    <col min="3590" max="3590" width="25.5703125" customWidth="1"/>
    <col min="3839" max="3839" width="8" customWidth="1"/>
    <col min="3840" max="3840" width="57.140625" customWidth="1"/>
    <col min="3841" max="3841" width="13.28515625" customWidth="1"/>
    <col min="3842" max="3842" width="12.7109375" customWidth="1"/>
    <col min="3843" max="3844" width="14" customWidth="1"/>
    <col min="3845" max="3845" width="20.28515625" customWidth="1"/>
    <col min="3846" max="3846" width="25.5703125" customWidth="1"/>
    <col min="4095" max="4095" width="8" customWidth="1"/>
    <col min="4096" max="4096" width="57.140625" customWidth="1"/>
    <col min="4097" max="4097" width="13.28515625" customWidth="1"/>
    <col min="4098" max="4098" width="12.7109375" customWidth="1"/>
    <col min="4099" max="4100" width="14" customWidth="1"/>
    <col min="4101" max="4101" width="20.28515625" customWidth="1"/>
    <col min="4102" max="4102" width="25.5703125" customWidth="1"/>
    <col min="4351" max="4351" width="8" customWidth="1"/>
    <col min="4352" max="4352" width="57.140625" customWidth="1"/>
    <col min="4353" max="4353" width="13.28515625" customWidth="1"/>
    <col min="4354" max="4354" width="12.7109375" customWidth="1"/>
    <col min="4355" max="4356" width="14" customWidth="1"/>
    <col min="4357" max="4357" width="20.28515625" customWidth="1"/>
    <col min="4358" max="4358" width="25.5703125" customWidth="1"/>
    <col min="4607" max="4607" width="8" customWidth="1"/>
    <col min="4608" max="4608" width="57.140625" customWidth="1"/>
    <col min="4609" max="4609" width="13.28515625" customWidth="1"/>
    <col min="4610" max="4610" width="12.7109375" customWidth="1"/>
    <col min="4611" max="4612" width="14" customWidth="1"/>
    <col min="4613" max="4613" width="20.28515625" customWidth="1"/>
    <col min="4614" max="4614" width="25.5703125" customWidth="1"/>
    <col min="4863" max="4863" width="8" customWidth="1"/>
    <col min="4864" max="4864" width="57.140625" customWidth="1"/>
    <col min="4865" max="4865" width="13.28515625" customWidth="1"/>
    <col min="4866" max="4866" width="12.7109375" customWidth="1"/>
    <col min="4867" max="4868" width="14" customWidth="1"/>
    <col min="4869" max="4869" width="20.28515625" customWidth="1"/>
    <col min="4870" max="4870" width="25.5703125" customWidth="1"/>
    <col min="5119" max="5119" width="8" customWidth="1"/>
    <col min="5120" max="5120" width="57.140625" customWidth="1"/>
    <col min="5121" max="5121" width="13.28515625" customWidth="1"/>
    <col min="5122" max="5122" width="12.7109375" customWidth="1"/>
    <col min="5123" max="5124" width="14" customWidth="1"/>
    <col min="5125" max="5125" width="20.28515625" customWidth="1"/>
    <col min="5126" max="5126" width="25.5703125" customWidth="1"/>
    <col min="5375" max="5375" width="8" customWidth="1"/>
    <col min="5376" max="5376" width="57.140625" customWidth="1"/>
    <col min="5377" max="5377" width="13.28515625" customWidth="1"/>
    <col min="5378" max="5378" width="12.7109375" customWidth="1"/>
    <col min="5379" max="5380" width="14" customWidth="1"/>
    <col min="5381" max="5381" width="20.28515625" customWidth="1"/>
    <col min="5382" max="5382" width="25.5703125" customWidth="1"/>
    <col min="5631" max="5631" width="8" customWidth="1"/>
    <col min="5632" max="5632" width="57.140625" customWidth="1"/>
    <col min="5633" max="5633" width="13.28515625" customWidth="1"/>
    <col min="5634" max="5634" width="12.7109375" customWidth="1"/>
    <col min="5635" max="5636" width="14" customWidth="1"/>
    <col min="5637" max="5637" width="20.28515625" customWidth="1"/>
    <col min="5638" max="5638" width="25.5703125" customWidth="1"/>
    <col min="5887" max="5887" width="8" customWidth="1"/>
    <col min="5888" max="5888" width="57.140625" customWidth="1"/>
    <col min="5889" max="5889" width="13.28515625" customWidth="1"/>
    <col min="5890" max="5890" width="12.7109375" customWidth="1"/>
    <col min="5891" max="5892" width="14" customWidth="1"/>
    <col min="5893" max="5893" width="20.28515625" customWidth="1"/>
    <col min="5894" max="5894" width="25.5703125" customWidth="1"/>
    <col min="6143" max="6143" width="8" customWidth="1"/>
    <col min="6144" max="6144" width="57.140625" customWidth="1"/>
    <col min="6145" max="6145" width="13.28515625" customWidth="1"/>
    <col min="6146" max="6146" width="12.7109375" customWidth="1"/>
    <col min="6147" max="6148" width="14" customWidth="1"/>
    <col min="6149" max="6149" width="20.28515625" customWidth="1"/>
    <col min="6150" max="6150" width="25.5703125" customWidth="1"/>
    <col min="6399" max="6399" width="8" customWidth="1"/>
    <col min="6400" max="6400" width="57.140625" customWidth="1"/>
    <col min="6401" max="6401" width="13.28515625" customWidth="1"/>
    <col min="6402" max="6402" width="12.7109375" customWidth="1"/>
    <col min="6403" max="6404" width="14" customWidth="1"/>
    <col min="6405" max="6405" width="20.28515625" customWidth="1"/>
    <col min="6406" max="6406" width="25.5703125" customWidth="1"/>
    <col min="6655" max="6655" width="8" customWidth="1"/>
    <col min="6656" max="6656" width="57.140625" customWidth="1"/>
    <col min="6657" max="6657" width="13.28515625" customWidth="1"/>
    <col min="6658" max="6658" width="12.7109375" customWidth="1"/>
    <col min="6659" max="6660" width="14" customWidth="1"/>
    <col min="6661" max="6661" width="20.28515625" customWidth="1"/>
    <col min="6662" max="6662" width="25.5703125" customWidth="1"/>
    <col min="6911" max="6911" width="8" customWidth="1"/>
    <col min="6912" max="6912" width="57.140625" customWidth="1"/>
    <col min="6913" max="6913" width="13.28515625" customWidth="1"/>
    <col min="6914" max="6914" width="12.7109375" customWidth="1"/>
    <col min="6915" max="6916" width="14" customWidth="1"/>
    <col min="6917" max="6917" width="20.28515625" customWidth="1"/>
    <col min="6918" max="6918" width="25.5703125" customWidth="1"/>
    <col min="7167" max="7167" width="8" customWidth="1"/>
    <col min="7168" max="7168" width="57.140625" customWidth="1"/>
    <col min="7169" max="7169" width="13.28515625" customWidth="1"/>
    <col min="7170" max="7170" width="12.7109375" customWidth="1"/>
    <col min="7171" max="7172" width="14" customWidth="1"/>
    <col min="7173" max="7173" width="20.28515625" customWidth="1"/>
    <col min="7174" max="7174" width="25.5703125" customWidth="1"/>
    <col min="7423" max="7423" width="8" customWidth="1"/>
    <col min="7424" max="7424" width="57.140625" customWidth="1"/>
    <col min="7425" max="7425" width="13.28515625" customWidth="1"/>
    <col min="7426" max="7426" width="12.7109375" customWidth="1"/>
    <col min="7427" max="7428" width="14" customWidth="1"/>
    <col min="7429" max="7429" width="20.28515625" customWidth="1"/>
    <col min="7430" max="7430" width="25.5703125" customWidth="1"/>
    <col min="7679" max="7679" width="8" customWidth="1"/>
    <col min="7680" max="7680" width="57.140625" customWidth="1"/>
    <col min="7681" max="7681" width="13.28515625" customWidth="1"/>
    <col min="7682" max="7682" width="12.7109375" customWidth="1"/>
    <col min="7683" max="7684" width="14" customWidth="1"/>
    <col min="7685" max="7685" width="20.28515625" customWidth="1"/>
    <col min="7686" max="7686" width="25.5703125" customWidth="1"/>
    <col min="7935" max="7935" width="8" customWidth="1"/>
    <col min="7936" max="7936" width="57.140625" customWidth="1"/>
    <col min="7937" max="7937" width="13.28515625" customWidth="1"/>
    <col min="7938" max="7938" width="12.7109375" customWidth="1"/>
    <col min="7939" max="7940" width="14" customWidth="1"/>
    <col min="7941" max="7941" width="20.28515625" customWidth="1"/>
    <col min="7942" max="7942" width="25.5703125" customWidth="1"/>
    <col min="8191" max="8191" width="8" customWidth="1"/>
    <col min="8192" max="8192" width="57.140625" customWidth="1"/>
    <col min="8193" max="8193" width="13.28515625" customWidth="1"/>
    <col min="8194" max="8194" width="12.7109375" customWidth="1"/>
    <col min="8195" max="8196" width="14" customWidth="1"/>
    <col min="8197" max="8197" width="20.28515625" customWidth="1"/>
    <col min="8198" max="8198" width="25.5703125" customWidth="1"/>
    <col min="8447" max="8447" width="8" customWidth="1"/>
    <col min="8448" max="8448" width="57.140625" customWidth="1"/>
    <col min="8449" max="8449" width="13.28515625" customWidth="1"/>
    <col min="8450" max="8450" width="12.7109375" customWidth="1"/>
    <col min="8451" max="8452" width="14" customWidth="1"/>
    <col min="8453" max="8453" width="20.28515625" customWidth="1"/>
    <col min="8454" max="8454" width="25.5703125" customWidth="1"/>
    <col min="8703" max="8703" width="8" customWidth="1"/>
    <col min="8704" max="8704" width="57.140625" customWidth="1"/>
    <col min="8705" max="8705" width="13.28515625" customWidth="1"/>
    <col min="8706" max="8706" width="12.7109375" customWidth="1"/>
    <col min="8707" max="8708" width="14" customWidth="1"/>
    <col min="8709" max="8709" width="20.28515625" customWidth="1"/>
    <col min="8710" max="8710" width="25.5703125" customWidth="1"/>
    <col min="8959" max="8959" width="8" customWidth="1"/>
    <col min="8960" max="8960" width="57.140625" customWidth="1"/>
    <col min="8961" max="8961" width="13.28515625" customWidth="1"/>
    <col min="8962" max="8962" width="12.7109375" customWidth="1"/>
    <col min="8963" max="8964" width="14" customWidth="1"/>
    <col min="8965" max="8965" width="20.28515625" customWidth="1"/>
    <col min="8966" max="8966" width="25.5703125" customWidth="1"/>
    <col min="9215" max="9215" width="8" customWidth="1"/>
    <col min="9216" max="9216" width="57.140625" customWidth="1"/>
    <col min="9217" max="9217" width="13.28515625" customWidth="1"/>
    <col min="9218" max="9218" width="12.7109375" customWidth="1"/>
    <col min="9219" max="9220" width="14" customWidth="1"/>
    <col min="9221" max="9221" width="20.28515625" customWidth="1"/>
    <col min="9222" max="9222" width="25.5703125" customWidth="1"/>
    <col min="9471" max="9471" width="8" customWidth="1"/>
    <col min="9472" max="9472" width="57.140625" customWidth="1"/>
    <col min="9473" max="9473" width="13.28515625" customWidth="1"/>
    <col min="9474" max="9474" width="12.7109375" customWidth="1"/>
    <col min="9475" max="9476" width="14" customWidth="1"/>
    <col min="9477" max="9477" width="20.28515625" customWidth="1"/>
    <col min="9478" max="9478" width="25.5703125" customWidth="1"/>
    <col min="9727" max="9727" width="8" customWidth="1"/>
    <col min="9728" max="9728" width="57.140625" customWidth="1"/>
    <col min="9729" max="9729" width="13.28515625" customWidth="1"/>
    <col min="9730" max="9730" width="12.7109375" customWidth="1"/>
    <col min="9731" max="9732" width="14" customWidth="1"/>
    <col min="9733" max="9733" width="20.28515625" customWidth="1"/>
    <col min="9734" max="9734" width="25.5703125" customWidth="1"/>
    <col min="9983" max="9983" width="8" customWidth="1"/>
    <col min="9984" max="9984" width="57.140625" customWidth="1"/>
    <col min="9985" max="9985" width="13.28515625" customWidth="1"/>
    <col min="9986" max="9986" width="12.7109375" customWidth="1"/>
    <col min="9987" max="9988" width="14" customWidth="1"/>
    <col min="9989" max="9989" width="20.28515625" customWidth="1"/>
    <col min="9990" max="9990" width="25.5703125" customWidth="1"/>
    <col min="10239" max="10239" width="8" customWidth="1"/>
    <col min="10240" max="10240" width="57.140625" customWidth="1"/>
    <col min="10241" max="10241" width="13.28515625" customWidth="1"/>
    <col min="10242" max="10242" width="12.7109375" customWidth="1"/>
    <col min="10243" max="10244" width="14" customWidth="1"/>
    <col min="10245" max="10245" width="20.28515625" customWidth="1"/>
    <col min="10246" max="10246" width="25.5703125" customWidth="1"/>
    <col min="10495" max="10495" width="8" customWidth="1"/>
    <col min="10496" max="10496" width="57.140625" customWidth="1"/>
    <col min="10497" max="10497" width="13.28515625" customWidth="1"/>
    <col min="10498" max="10498" width="12.7109375" customWidth="1"/>
    <col min="10499" max="10500" width="14" customWidth="1"/>
    <col min="10501" max="10501" width="20.28515625" customWidth="1"/>
    <col min="10502" max="10502" width="25.5703125" customWidth="1"/>
    <col min="10751" max="10751" width="8" customWidth="1"/>
    <col min="10752" max="10752" width="57.140625" customWidth="1"/>
    <col min="10753" max="10753" width="13.28515625" customWidth="1"/>
    <col min="10754" max="10754" width="12.7109375" customWidth="1"/>
    <col min="10755" max="10756" width="14" customWidth="1"/>
    <col min="10757" max="10757" width="20.28515625" customWidth="1"/>
    <col min="10758" max="10758" width="25.5703125" customWidth="1"/>
    <col min="11007" max="11007" width="8" customWidth="1"/>
    <col min="11008" max="11008" width="57.140625" customWidth="1"/>
    <col min="11009" max="11009" width="13.28515625" customWidth="1"/>
    <col min="11010" max="11010" width="12.7109375" customWidth="1"/>
    <col min="11011" max="11012" width="14" customWidth="1"/>
    <col min="11013" max="11013" width="20.28515625" customWidth="1"/>
    <col min="11014" max="11014" width="25.5703125" customWidth="1"/>
    <col min="11263" max="11263" width="8" customWidth="1"/>
    <col min="11264" max="11264" width="57.140625" customWidth="1"/>
    <col min="11265" max="11265" width="13.28515625" customWidth="1"/>
    <col min="11266" max="11266" width="12.7109375" customWidth="1"/>
    <col min="11267" max="11268" width="14" customWidth="1"/>
    <col min="11269" max="11269" width="20.28515625" customWidth="1"/>
    <col min="11270" max="11270" width="25.5703125" customWidth="1"/>
    <col min="11519" max="11519" width="8" customWidth="1"/>
    <col min="11520" max="11520" width="57.140625" customWidth="1"/>
    <col min="11521" max="11521" width="13.28515625" customWidth="1"/>
    <col min="11522" max="11522" width="12.7109375" customWidth="1"/>
    <col min="11523" max="11524" width="14" customWidth="1"/>
    <col min="11525" max="11525" width="20.28515625" customWidth="1"/>
    <col min="11526" max="11526" width="25.5703125" customWidth="1"/>
    <col min="11775" max="11775" width="8" customWidth="1"/>
    <col min="11776" max="11776" width="57.140625" customWidth="1"/>
    <col min="11777" max="11777" width="13.28515625" customWidth="1"/>
    <col min="11778" max="11778" width="12.7109375" customWidth="1"/>
    <col min="11779" max="11780" width="14" customWidth="1"/>
    <col min="11781" max="11781" width="20.28515625" customWidth="1"/>
    <col min="11782" max="11782" width="25.5703125" customWidth="1"/>
    <col min="12031" max="12031" width="8" customWidth="1"/>
    <col min="12032" max="12032" width="57.140625" customWidth="1"/>
    <col min="12033" max="12033" width="13.28515625" customWidth="1"/>
    <col min="12034" max="12034" width="12.7109375" customWidth="1"/>
    <col min="12035" max="12036" width="14" customWidth="1"/>
    <col min="12037" max="12037" width="20.28515625" customWidth="1"/>
    <col min="12038" max="12038" width="25.5703125" customWidth="1"/>
    <col min="12287" max="12287" width="8" customWidth="1"/>
    <col min="12288" max="12288" width="57.140625" customWidth="1"/>
    <col min="12289" max="12289" width="13.28515625" customWidth="1"/>
    <col min="12290" max="12290" width="12.7109375" customWidth="1"/>
    <col min="12291" max="12292" width="14" customWidth="1"/>
    <col min="12293" max="12293" width="20.28515625" customWidth="1"/>
    <col min="12294" max="12294" width="25.5703125" customWidth="1"/>
    <col min="12543" max="12543" width="8" customWidth="1"/>
    <col min="12544" max="12544" width="57.140625" customWidth="1"/>
    <col min="12545" max="12545" width="13.28515625" customWidth="1"/>
    <col min="12546" max="12546" width="12.7109375" customWidth="1"/>
    <col min="12547" max="12548" width="14" customWidth="1"/>
    <col min="12549" max="12549" width="20.28515625" customWidth="1"/>
    <col min="12550" max="12550" width="25.5703125" customWidth="1"/>
    <col min="12799" max="12799" width="8" customWidth="1"/>
    <col min="12800" max="12800" width="57.140625" customWidth="1"/>
    <col min="12801" max="12801" width="13.28515625" customWidth="1"/>
    <col min="12802" max="12802" width="12.7109375" customWidth="1"/>
    <col min="12803" max="12804" width="14" customWidth="1"/>
    <col min="12805" max="12805" width="20.28515625" customWidth="1"/>
    <col min="12806" max="12806" width="25.5703125" customWidth="1"/>
    <col min="13055" max="13055" width="8" customWidth="1"/>
    <col min="13056" max="13056" width="57.140625" customWidth="1"/>
    <col min="13057" max="13057" width="13.28515625" customWidth="1"/>
    <col min="13058" max="13058" width="12.7109375" customWidth="1"/>
    <col min="13059" max="13060" width="14" customWidth="1"/>
    <col min="13061" max="13061" width="20.28515625" customWidth="1"/>
    <col min="13062" max="13062" width="25.5703125" customWidth="1"/>
    <col min="13311" max="13311" width="8" customWidth="1"/>
    <col min="13312" max="13312" width="57.140625" customWidth="1"/>
    <col min="13313" max="13313" width="13.28515625" customWidth="1"/>
    <col min="13314" max="13314" width="12.7109375" customWidth="1"/>
    <col min="13315" max="13316" width="14" customWidth="1"/>
    <col min="13317" max="13317" width="20.28515625" customWidth="1"/>
    <col min="13318" max="13318" width="25.5703125" customWidth="1"/>
    <col min="13567" max="13567" width="8" customWidth="1"/>
    <col min="13568" max="13568" width="57.140625" customWidth="1"/>
    <col min="13569" max="13569" width="13.28515625" customWidth="1"/>
    <col min="13570" max="13570" width="12.7109375" customWidth="1"/>
    <col min="13571" max="13572" width="14" customWidth="1"/>
    <col min="13573" max="13573" width="20.28515625" customWidth="1"/>
    <col min="13574" max="13574" width="25.5703125" customWidth="1"/>
    <col min="13823" max="13823" width="8" customWidth="1"/>
    <col min="13824" max="13824" width="57.140625" customWidth="1"/>
    <col min="13825" max="13825" width="13.28515625" customWidth="1"/>
    <col min="13826" max="13826" width="12.7109375" customWidth="1"/>
    <col min="13827" max="13828" width="14" customWidth="1"/>
    <col min="13829" max="13829" width="20.28515625" customWidth="1"/>
    <col min="13830" max="13830" width="25.5703125" customWidth="1"/>
    <col min="14079" max="14079" width="8" customWidth="1"/>
    <col min="14080" max="14080" width="57.140625" customWidth="1"/>
    <col min="14081" max="14081" width="13.28515625" customWidth="1"/>
    <col min="14082" max="14082" width="12.7109375" customWidth="1"/>
    <col min="14083" max="14084" width="14" customWidth="1"/>
    <col min="14085" max="14085" width="20.28515625" customWidth="1"/>
    <col min="14086" max="14086" width="25.5703125" customWidth="1"/>
    <col min="14335" max="14335" width="8" customWidth="1"/>
    <col min="14336" max="14336" width="57.140625" customWidth="1"/>
    <col min="14337" max="14337" width="13.28515625" customWidth="1"/>
    <col min="14338" max="14338" width="12.7109375" customWidth="1"/>
    <col min="14339" max="14340" width="14" customWidth="1"/>
    <col min="14341" max="14341" width="20.28515625" customWidth="1"/>
    <col min="14342" max="14342" width="25.5703125" customWidth="1"/>
    <col min="14591" max="14591" width="8" customWidth="1"/>
    <col min="14592" max="14592" width="57.140625" customWidth="1"/>
    <col min="14593" max="14593" width="13.28515625" customWidth="1"/>
    <col min="14594" max="14594" width="12.7109375" customWidth="1"/>
    <col min="14595" max="14596" width="14" customWidth="1"/>
    <col min="14597" max="14597" width="20.28515625" customWidth="1"/>
    <col min="14598" max="14598" width="25.5703125" customWidth="1"/>
    <col min="14847" max="14847" width="8" customWidth="1"/>
    <col min="14848" max="14848" width="57.140625" customWidth="1"/>
    <col min="14849" max="14849" width="13.28515625" customWidth="1"/>
    <col min="14850" max="14850" width="12.7109375" customWidth="1"/>
    <col min="14851" max="14852" width="14" customWidth="1"/>
    <col min="14853" max="14853" width="20.28515625" customWidth="1"/>
    <col min="14854" max="14854" width="25.5703125" customWidth="1"/>
    <col min="15103" max="15103" width="8" customWidth="1"/>
    <col min="15104" max="15104" width="57.140625" customWidth="1"/>
    <col min="15105" max="15105" width="13.28515625" customWidth="1"/>
    <col min="15106" max="15106" width="12.7109375" customWidth="1"/>
    <col min="15107" max="15108" width="14" customWidth="1"/>
    <col min="15109" max="15109" width="20.28515625" customWidth="1"/>
    <col min="15110" max="15110" width="25.5703125" customWidth="1"/>
    <col min="15359" max="15359" width="8" customWidth="1"/>
    <col min="15360" max="15360" width="57.140625" customWidth="1"/>
    <col min="15361" max="15361" width="13.28515625" customWidth="1"/>
    <col min="15362" max="15362" width="12.7109375" customWidth="1"/>
    <col min="15363" max="15364" width="14" customWidth="1"/>
    <col min="15365" max="15365" width="20.28515625" customWidth="1"/>
    <col min="15366" max="15366" width="25.5703125" customWidth="1"/>
    <col min="15615" max="15615" width="8" customWidth="1"/>
    <col min="15616" max="15616" width="57.140625" customWidth="1"/>
    <col min="15617" max="15617" width="13.28515625" customWidth="1"/>
    <col min="15618" max="15618" width="12.7109375" customWidth="1"/>
    <col min="15619" max="15620" width="14" customWidth="1"/>
    <col min="15621" max="15621" width="20.28515625" customWidth="1"/>
    <col min="15622" max="15622" width="25.5703125" customWidth="1"/>
    <col min="15871" max="15871" width="8" customWidth="1"/>
    <col min="15872" max="15872" width="57.140625" customWidth="1"/>
    <col min="15873" max="15873" width="13.28515625" customWidth="1"/>
    <col min="15874" max="15874" width="12.7109375" customWidth="1"/>
    <col min="15875" max="15876" width="14" customWidth="1"/>
    <col min="15877" max="15877" width="20.28515625" customWidth="1"/>
    <col min="15878" max="15878" width="25.5703125" customWidth="1"/>
    <col min="16127" max="16127" width="8" customWidth="1"/>
    <col min="16128" max="16128" width="57.140625" customWidth="1"/>
    <col min="16129" max="16129" width="13.28515625" customWidth="1"/>
    <col min="16130" max="16130" width="12.7109375" customWidth="1"/>
    <col min="16131" max="16132" width="14" customWidth="1"/>
    <col min="16133" max="16133" width="20.28515625" customWidth="1"/>
    <col min="16134" max="16134" width="25.5703125" customWidth="1"/>
  </cols>
  <sheetData>
    <row r="2" spans="1:14" ht="18.75" customHeight="1">
      <c r="A2" s="285" t="s">
        <v>56</v>
      </c>
      <c r="B2" s="285"/>
      <c r="C2" s="285"/>
      <c r="D2" s="285"/>
      <c r="E2" s="285"/>
      <c r="F2" s="285"/>
      <c r="G2" s="285"/>
      <c r="H2" s="285"/>
      <c r="I2" s="123"/>
      <c r="J2" s="123"/>
      <c r="K2" s="123"/>
    </row>
    <row r="3" spans="1:14" ht="37.5" customHeight="1">
      <c r="A3" s="277" t="str">
        <f>Tổng!A2</f>
        <v xml:space="preserve">Phương án bồi thường, hỗ trợ khi Nhà nước thu hồi đất để thực hiện Dự án đường nối từ QL.38B với đường khu di tích Voi đá Ngựa đá và Khu dân cư số 5 huyện Phù Cừ                                                                                                                                                                                             </v>
      </c>
      <c r="B3" s="277"/>
      <c r="C3" s="277"/>
      <c r="D3" s="277"/>
      <c r="E3" s="277"/>
      <c r="F3" s="277"/>
      <c r="G3" s="277"/>
      <c r="H3" s="277"/>
      <c r="I3" s="123"/>
      <c r="J3" s="123"/>
      <c r="K3" s="123"/>
    </row>
    <row r="4" spans="1:14" ht="24.75" customHeight="1">
      <c r="A4" s="278" t="s">
        <v>160</v>
      </c>
      <c r="B4" s="278"/>
      <c r="C4" s="278"/>
      <c r="D4" s="278"/>
      <c r="E4" s="278"/>
      <c r="F4" s="278"/>
      <c r="G4" s="278"/>
      <c r="H4" s="278"/>
      <c r="I4" s="123"/>
      <c r="J4" s="123"/>
      <c r="K4" s="123"/>
    </row>
    <row r="5" spans="1:14" ht="19.5" customHeight="1">
      <c r="A5" s="286" t="str">
        <f>Tổng!A3</f>
        <v>(Kèm theo Tờ trình số: 335/TTr-KT ngày 16/10/2026 của Phòng Kinh tế xã Quang Hưng)</v>
      </c>
      <c r="B5" s="286"/>
      <c r="C5" s="286"/>
      <c r="D5" s="286"/>
      <c r="E5" s="286"/>
      <c r="F5" s="286"/>
      <c r="G5" s="286"/>
      <c r="H5" s="286"/>
      <c r="I5" s="124"/>
      <c r="J5" s="124"/>
      <c r="K5" s="124"/>
      <c r="L5" s="87"/>
      <c r="M5" s="87"/>
      <c r="N5" s="87"/>
    </row>
    <row r="6" spans="1:14" ht="19.5" customHeight="1">
      <c r="A6" s="195"/>
      <c r="B6" s="195"/>
      <c r="C6" s="195"/>
      <c r="D6" s="195"/>
      <c r="E6" s="195"/>
      <c r="F6" s="195"/>
      <c r="G6" s="195"/>
      <c r="H6" s="195"/>
      <c r="I6" s="124"/>
      <c r="J6" s="124"/>
      <c r="K6" s="124"/>
      <c r="L6" s="87"/>
      <c r="M6" s="87"/>
      <c r="N6" s="87"/>
    </row>
    <row r="7" spans="1:14" ht="64.5" customHeight="1">
      <c r="A7" s="88" t="s">
        <v>19</v>
      </c>
      <c r="B7" s="89" t="s">
        <v>58</v>
      </c>
      <c r="C7" s="89" t="s">
        <v>29</v>
      </c>
      <c r="D7" s="89" t="s">
        <v>28</v>
      </c>
      <c r="E7" s="1" t="s">
        <v>27</v>
      </c>
      <c r="F7" s="1" t="s">
        <v>59</v>
      </c>
      <c r="G7" s="89" t="s">
        <v>26</v>
      </c>
      <c r="H7" s="89" t="s">
        <v>0</v>
      </c>
      <c r="I7" s="125" t="s">
        <v>60</v>
      </c>
      <c r="J7" s="126" t="s">
        <v>61</v>
      </c>
      <c r="K7" s="126" t="s">
        <v>62</v>
      </c>
    </row>
    <row r="8" spans="1:14" ht="27" customHeight="1">
      <c r="A8" s="127" t="s">
        <v>20</v>
      </c>
      <c r="B8" s="280" t="s">
        <v>123</v>
      </c>
      <c r="C8" s="281"/>
      <c r="D8" s="281"/>
      <c r="E8" s="282"/>
      <c r="F8" s="95"/>
      <c r="G8" s="119">
        <f>SUM(G9:G31)</f>
        <v>713275099.14069998</v>
      </c>
      <c r="H8" s="129"/>
      <c r="I8" s="123"/>
      <c r="J8" s="143">
        <v>200.5</v>
      </c>
      <c r="K8" s="123"/>
    </row>
    <row r="9" spans="1:14" ht="42" customHeight="1">
      <c r="A9" s="130">
        <v>1</v>
      </c>
      <c r="B9" s="99" t="s">
        <v>71</v>
      </c>
      <c r="C9" s="100" t="s">
        <v>65</v>
      </c>
      <c r="D9" s="100">
        <f>3.9*4</f>
        <v>15.6</v>
      </c>
      <c r="E9" s="106">
        <v>2033079</v>
      </c>
      <c r="F9" s="107"/>
      <c r="G9" s="119">
        <f t="shared" ref="G9:G31" si="0">E9*D9</f>
        <v>31716032.399999999</v>
      </c>
      <c r="H9" s="129"/>
      <c r="I9" s="142">
        <f>D9</f>
        <v>15.6</v>
      </c>
      <c r="J9" s="142">
        <f t="shared" ref="J9:J28" si="1">J8-I9</f>
        <v>184.9</v>
      </c>
      <c r="K9" s="123"/>
    </row>
    <row r="10" spans="1:14" ht="42" customHeight="1">
      <c r="A10" s="130">
        <v>2</v>
      </c>
      <c r="B10" s="99" t="s">
        <v>72</v>
      </c>
      <c r="C10" s="100" t="s">
        <v>65</v>
      </c>
      <c r="D10" s="100">
        <f>4.1*4.6</f>
        <v>18.859999999999996</v>
      </c>
      <c r="E10" s="106">
        <v>2033079</v>
      </c>
      <c r="F10" s="107"/>
      <c r="G10" s="119">
        <f t="shared" si="0"/>
        <v>38343869.93999999</v>
      </c>
      <c r="H10" s="129"/>
      <c r="I10" s="142">
        <f>D10</f>
        <v>18.859999999999996</v>
      </c>
      <c r="J10" s="142">
        <f t="shared" si="1"/>
        <v>166.04000000000002</v>
      </c>
      <c r="K10" s="123"/>
    </row>
    <row r="11" spans="1:14" ht="42" customHeight="1">
      <c r="A11" s="130">
        <v>3</v>
      </c>
      <c r="B11" s="99" t="s">
        <v>106</v>
      </c>
      <c r="C11" s="100" t="s">
        <v>65</v>
      </c>
      <c r="D11" s="114">
        <f>3.88*4.38</f>
        <v>16.994399999999999</v>
      </c>
      <c r="E11" s="106">
        <v>320036</v>
      </c>
      <c r="F11" s="107"/>
      <c r="G11" s="119">
        <f t="shared" si="0"/>
        <v>5438819.7983999997</v>
      </c>
      <c r="H11" s="129"/>
      <c r="I11" s="142"/>
      <c r="J11" s="142">
        <f t="shared" si="1"/>
        <v>166.04000000000002</v>
      </c>
      <c r="K11" s="123"/>
    </row>
    <row r="12" spans="1:14" ht="42" customHeight="1">
      <c r="A12" s="130">
        <v>4</v>
      </c>
      <c r="B12" s="99" t="s">
        <v>73</v>
      </c>
      <c r="C12" s="100" t="s">
        <v>65</v>
      </c>
      <c r="D12" s="100">
        <f>1.4*10</f>
        <v>14</v>
      </c>
      <c r="E12" s="106">
        <v>423906</v>
      </c>
      <c r="F12" s="107"/>
      <c r="G12" s="119">
        <f t="shared" si="0"/>
        <v>5934684</v>
      </c>
      <c r="H12" s="129"/>
      <c r="I12" s="142"/>
      <c r="J12" s="142">
        <f t="shared" si="1"/>
        <v>166.04000000000002</v>
      </c>
      <c r="K12" s="123"/>
    </row>
    <row r="13" spans="1:14" ht="42" customHeight="1">
      <c r="A13" s="130">
        <v>5</v>
      </c>
      <c r="B13" s="99" t="s">
        <v>109</v>
      </c>
      <c r="C13" s="100" t="s">
        <v>65</v>
      </c>
      <c r="D13" s="100">
        <f>2.2*0.7</f>
        <v>1.54</v>
      </c>
      <c r="E13" s="106">
        <v>423906</v>
      </c>
      <c r="F13" s="107"/>
      <c r="G13" s="119">
        <f t="shared" si="0"/>
        <v>652815.24</v>
      </c>
      <c r="H13" s="129"/>
      <c r="I13" s="142"/>
      <c r="J13" s="142">
        <f t="shared" si="1"/>
        <v>166.04000000000002</v>
      </c>
      <c r="K13" s="123"/>
    </row>
    <row r="14" spans="1:14" ht="42" customHeight="1">
      <c r="A14" s="130">
        <v>6</v>
      </c>
      <c r="B14" s="99" t="s">
        <v>74</v>
      </c>
      <c r="C14" s="100" t="s">
        <v>65</v>
      </c>
      <c r="D14" s="100">
        <f>5.2*4.3</f>
        <v>22.36</v>
      </c>
      <c r="E14" s="106">
        <v>2033079</v>
      </c>
      <c r="F14" s="107"/>
      <c r="G14" s="119">
        <f t="shared" si="0"/>
        <v>45459646.439999998</v>
      </c>
      <c r="H14" s="129"/>
      <c r="I14" s="142">
        <f>D14</f>
        <v>22.36</v>
      </c>
      <c r="J14" s="142">
        <f t="shared" si="1"/>
        <v>143.68</v>
      </c>
      <c r="K14" s="123"/>
    </row>
    <row r="15" spans="1:14" ht="42" customHeight="1">
      <c r="A15" s="130">
        <v>7</v>
      </c>
      <c r="B15" s="99" t="s">
        <v>107</v>
      </c>
      <c r="C15" s="100" t="s">
        <v>65</v>
      </c>
      <c r="D15" s="114">
        <f>4.98*4.08</f>
        <v>20.3184</v>
      </c>
      <c r="E15" s="106">
        <v>320036</v>
      </c>
      <c r="F15" s="107"/>
      <c r="G15" s="119">
        <f t="shared" si="0"/>
        <v>6502619.4624000005</v>
      </c>
      <c r="H15" s="129"/>
      <c r="I15" s="142"/>
      <c r="J15" s="142">
        <f t="shared" si="1"/>
        <v>143.68</v>
      </c>
      <c r="K15" s="123"/>
    </row>
    <row r="16" spans="1:14" ht="63.75" customHeight="1">
      <c r="A16" s="130">
        <v>8</v>
      </c>
      <c r="B16" s="99" t="s">
        <v>108</v>
      </c>
      <c r="C16" s="100" t="s">
        <v>65</v>
      </c>
      <c r="D16" s="100">
        <v>52.676000000000002</v>
      </c>
      <c r="E16" s="106">
        <v>298633</v>
      </c>
      <c r="F16" s="107"/>
      <c r="G16" s="119">
        <f t="shared" si="0"/>
        <v>15730791.908</v>
      </c>
      <c r="H16" s="129"/>
      <c r="I16" s="142"/>
      <c r="J16" s="142">
        <f t="shared" si="1"/>
        <v>143.68</v>
      </c>
      <c r="K16" s="123"/>
    </row>
    <row r="17" spans="1:11" ht="42" customHeight="1">
      <c r="A17" s="130">
        <v>9</v>
      </c>
      <c r="B17" s="99" t="s">
        <v>75</v>
      </c>
      <c r="C17" s="100" t="s">
        <v>65</v>
      </c>
      <c r="D17" s="114">
        <f>2.15*3.9</f>
        <v>8.3849999999999998</v>
      </c>
      <c r="E17" s="106">
        <v>1711123</v>
      </c>
      <c r="F17" s="107"/>
      <c r="G17" s="119">
        <f t="shared" si="0"/>
        <v>14347766.355</v>
      </c>
      <c r="H17" s="129"/>
      <c r="I17" s="142">
        <f>D17</f>
        <v>8.3849999999999998</v>
      </c>
      <c r="J17" s="142">
        <f t="shared" si="1"/>
        <v>135.29500000000002</v>
      </c>
      <c r="K17" s="123"/>
    </row>
    <row r="18" spans="1:11" ht="42" customHeight="1">
      <c r="A18" s="130">
        <v>10</v>
      </c>
      <c r="B18" s="99" t="s">
        <v>76</v>
      </c>
      <c r="C18" s="100" t="s">
        <v>65</v>
      </c>
      <c r="D18" s="100">
        <f>3.6*2.2</f>
        <v>7.9200000000000008</v>
      </c>
      <c r="E18" s="106">
        <v>1711123</v>
      </c>
      <c r="F18" s="107"/>
      <c r="G18" s="119">
        <f t="shared" si="0"/>
        <v>13552094.160000002</v>
      </c>
      <c r="H18" s="129"/>
      <c r="I18" s="142">
        <f>D18</f>
        <v>7.9200000000000008</v>
      </c>
      <c r="J18" s="142">
        <f t="shared" si="1"/>
        <v>127.37500000000001</v>
      </c>
      <c r="K18" s="123"/>
    </row>
    <row r="19" spans="1:11" ht="42" customHeight="1">
      <c r="A19" s="130">
        <v>11</v>
      </c>
      <c r="B19" s="99" t="s">
        <v>77</v>
      </c>
      <c r="C19" s="100" t="s">
        <v>65</v>
      </c>
      <c r="D19" s="100">
        <f>3.9*1.4</f>
        <v>5.46</v>
      </c>
      <c r="E19" s="106">
        <v>1711123</v>
      </c>
      <c r="F19" s="107"/>
      <c r="G19" s="119">
        <f t="shared" si="0"/>
        <v>9342731.5800000001</v>
      </c>
      <c r="H19" s="129"/>
      <c r="I19" s="142">
        <f>D19</f>
        <v>5.46</v>
      </c>
      <c r="J19" s="142">
        <f t="shared" si="1"/>
        <v>121.91500000000002</v>
      </c>
      <c r="K19" s="123"/>
    </row>
    <row r="20" spans="1:11" ht="42" customHeight="1">
      <c r="A20" s="130">
        <v>12</v>
      </c>
      <c r="B20" s="99" t="s">
        <v>78</v>
      </c>
      <c r="C20" s="100" t="s">
        <v>65</v>
      </c>
      <c r="D20" s="100">
        <f>2.6*3.1</f>
        <v>8.06</v>
      </c>
      <c r="E20" s="106">
        <v>1711123</v>
      </c>
      <c r="F20" s="107"/>
      <c r="G20" s="119">
        <f t="shared" si="0"/>
        <v>13791651.380000001</v>
      </c>
      <c r="H20" s="129"/>
      <c r="I20" s="142">
        <f>D20</f>
        <v>8.06</v>
      </c>
      <c r="J20" s="142">
        <f t="shared" si="1"/>
        <v>113.85500000000002</v>
      </c>
      <c r="K20" s="123"/>
    </row>
    <row r="21" spans="1:11" ht="42" customHeight="1">
      <c r="A21" s="131">
        <v>13</v>
      </c>
      <c r="B21" s="99" t="s">
        <v>79</v>
      </c>
      <c r="C21" s="100" t="s">
        <v>65</v>
      </c>
      <c r="D21" s="100">
        <f>4.6*11.8</f>
        <v>54.28</v>
      </c>
      <c r="E21" s="120">
        <v>3002483</v>
      </c>
      <c r="F21" s="107"/>
      <c r="G21" s="138">
        <f t="shared" si="0"/>
        <v>162974777.24000001</v>
      </c>
      <c r="H21" s="132"/>
      <c r="I21" s="142">
        <f>D21</f>
        <v>54.28</v>
      </c>
      <c r="J21" s="142">
        <f t="shared" si="1"/>
        <v>59.575000000000017</v>
      </c>
      <c r="K21" s="123"/>
    </row>
    <row r="22" spans="1:11" ht="42" customHeight="1">
      <c r="A22" s="131">
        <v>14</v>
      </c>
      <c r="B22" s="99" t="s">
        <v>80</v>
      </c>
      <c r="C22" s="100" t="s">
        <v>65</v>
      </c>
      <c r="D22" s="100">
        <f>4.6*11.8</f>
        <v>54.28</v>
      </c>
      <c r="E22" s="121">
        <v>320036</v>
      </c>
      <c r="F22" s="107"/>
      <c r="G22" s="138">
        <f t="shared" si="0"/>
        <v>17371554.080000002</v>
      </c>
      <c r="H22" s="132"/>
      <c r="I22" s="142"/>
      <c r="J22" s="142">
        <f t="shared" si="1"/>
        <v>59.575000000000017</v>
      </c>
      <c r="K22" s="123"/>
    </row>
    <row r="23" spans="1:11" ht="42" customHeight="1">
      <c r="A23" s="131">
        <v>15</v>
      </c>
      <c r="B23" s="99" t="s">
        <v>81</v>
      </c>
      <c r="C23" s="100" t="s">
        <v>65</v>
      </c>
      <c r="D23" s="100">
        <f>4.6*11.8</f>
        <v>54.28</v>
      </c>
      <c r="E23" s="120">
        <v>863972</v>
      </c>
      <c r="F23" s="107"/>
      <c r="G23" s="138">
        <f t="shared" si="0"/>
        <v>46896400.160000004</v>
      </c>
      <c r="H23" s="132"/>
      <c r="I23" s="142"/>
      <c r="J23" s="142">
        <f t="shared" si="1"/>
        <v>59.575000000000017</v>
      </c>
      <c r="K23" s="123"/>
    </row>
    <row r="24" spans="1:11" ht="42" customHeight="1">
      <c r="A24" s="131">
        <v>16</v>
      </c>
      <c r="B24" s="99" t="s">
        <v>110</v>
      </c>
      <c r="C24" s="122" t="s">
        <v>91</v>
      </c>
      <c r="D24" s="114">
        <f>(4.6+11.8*2)*1.2*0.11</f>
        <v>3.7224000000000004</v>
      </c>
      <c r="E24" s="120">
        <v>2331443</v>
      </c>
      <c r="F24" s="107"/>
      <c r="G24" s="138">
        <f t="shared" si="0"/>
        <v>8678563.4232000001</v>
      </c>
      <c r="H24" s="132"/>
      <c r="I24" s="142"/>
      <c r="J24" s="142">
        <f t="shared" si="1"/>
        <v>59.575000000000017</v>
      </c>
      <c r="K24" s="123"/>
    </row>
    <row r="25" spans="1:11" ht="42" customHeight="1">
      <c r="A25" s="131">
        <v>17</v>
      </c>
      <c r="B25" s="99" t="s">
        <v>82</v>
      </c>
      <c r="C25" s="100" t="s">
        <v>65</v>
      </c>
      <c r="D25" s="100">
        <f>8.9*4.1</f>
        <v>36.489999999999995</v>
      </c>
      <c r="E25" s="120">
        <v>192091</v>
      </c>
      <c r="F25" s="121"/>
      <c r="G25" s="138">
        <f t="shared" si="0"/>
        <v>7009400.5899999989</v>
      </c>
      <c r="H25" s="132"/>
      <c r="I25" s="142"/>
      <c r="J25" s="142">
        <f t="shared" si="1"/>
        <v>59.575000000000017</v>
      </c>
      <c r="K25" s="123"/>
    </row>
    <row r="26" spans="1:11" ht="65.25" customHeight="1">
      <c r="A26" s="131">
        <v>18</v>
      </c>
      <c r="B26" s="99" t="s">
        <v>83</v>
      </c>
      <c r="C26" s="100" t="s">
        <v>65</v>
      </c>
      <c r="D26" s="100">
        <f>+((8.9*3.7*2)+(4.1*3.7*2))-((2.2*1.6)+(1.1*2.2)+(0.7*1.5))</f>
        <v>89.210000000000008</v>
      </c>
      <c r="E26" s="120">
        <v>298633</v>
      </c>
      <c r="F26" s="121"/>
      <c r="G26" s="138">
        <f t="shared" si="0"/>
        <v>26641049.930000003</v>
      </c>
      <c r="H26" s="132"/>
      <c r="I26" s="142"/>
      <c r="J26" s="142">
        <f t="shared" si="1"/>
        <v>59.575000000000017</v>
      </c>
      <c r="K26" s="123"/>
    </row>
    <row r="27" spans="1:11" ht="42" customHeight="1">
      <c r="A27" s="131">
        <v>19</v>
      </c>
      <c r="B27" s="99" t="s">
        <v>84</v>
      </c>
      <c r="C27" s="100" t="s">
        <v>65</v>
      </c>
      <c r="D27" s="100">
        <f>3*1.3</f>
        <v>3.9000000000000004</v>
      </c>
      <c r="E27" s="121">
        <v>1711123</v>
      </c>
      <c r="F27" s="121"/>
      <c r="G27" s="138">
        <f t="shared" si="0"/>
        <v>6673379.7000000002</v>
      </c>
      <c r="H27" s="132"/>
      <c r="I27" s="142">
        <f>D27</f>
        <v>3.9000000000000004</v>
      </c>
      <c r="J27" s="142">
        <f t="shared" si="1"/>
        <v>55.675000000000018</v>
      </c>
      <c r="K27" s="123"/>
    </row>
    <row r="28" spans="1:11" ht="42" customHeight="1">
      <c r="A28" s="131">
        <v>20</v>
      </c>
      <c r="B28" s="99" t="s">
        <v>103</v>
      </c>
      <c r="C28" s="100" t="s">
        <v>65</v>
      </c>
      <c r="D28" s="100">
        <f>3.1*28.7</f>
        <v>88.97</v>
      </c>
      <c r="E28" s="106">
        <v>2033079</v>
      </c>
      <c r="F28" s="106"/>
      <c r="G28" s="138">
        <f t="shared" si="0"/>
        <v>180883038.63</v>
      </c>
      <c r="H28" s="132"/>
      <c r="I28" s="142">
        <f>D28</f>
        <v>88.97</v>
      </c>
      <c r="J28" s="146">
        <f t="shared" si="1"/>
        <v>-33.29499999999998</v>
      </c>
      <c r="K28" s="123"/>
    </row>
    <row r="29" spans="1:11" ht="42" customHeight="1">
      <c r="A29" s="131">
        <v>21</v>
      </c>
      <c r="B29" s="99" t="s">
        <v>104</v>
      </c>
      <c r="C29" s="100" t="s">
        <v>65</v>
      </c>
      <c r="D29" s="114">
        <f>27.93*2.88</f>
        <v>80.438400000000001</v>
      </c>
      <c r="E29" s="106">
        <v>328543</v>
      </c>
      <c r="F29" s="106"/>
      <c r="G29" s="138">
        <f t="shared" si="0"/>
        <v>26427473.251200002</v>
      </c>
      <c r="H29" s="132"/>
      <c r="I29" s="123"/>
      <c r="J29" s="123"/>
      <c r="K29" s="123"/>
    </row>
    <row r="30" spans="1:11" ht="42" customHeight="1">
      <c r="A30" s="131">
        <v>22</v>
      </c>
      <c r="B30" s="99" t="s">
        <v>105</v>
      </c>
      <c r="C30" s="122" t="s">
        <v>91</v>
      </c>
      <c r="D30" s="122">
        <f>2.7*3.1*0.11*5</f>
        <v>4.6035000000000004</v>
      </c>
      <c r="E30" s="111">
        <v>2261035</v>
      </c>
      <c r="F30" s="133"/>
      <c r="G30" s="138">
        <f t="shared" si="0"/>
        <v>10408674.622500001</v>
      </c>
      <c r="H30" s="132"/>
      <c r="I30" s="123"/>
      <c r="J30" s="123"/>
      <c r="K30" s="123"/>
    </row>
    <row r="31" spans="1:11" ht="42" customHeight="1">
      <c r="A31" s="131">
        <v>23</v>
      </c>
      <c r="B31" s="99" t="s">
        <v>124</v>
      </c>
      <c r="C31" s="122" t="s">
        <v>91</v>
      </c>
      <c r="D31" s="122">
        <f>2.5*4.3*1.8</f>
        <v>19.350000000000001</v>
      </c>
      <c r="E31" s="111">
        <v>955931</v>
      </c>
      <c r="F31" s="133"/>
      <c r="G31" s="138">
        <f t="shared" si="0"/>
        <v>18497264.850000001</v>
      </c>
      <c r="H31" s="132"/>
      <c r="I31" s="123"/>
      <c r="J31" s="123"/>
      <c r="K31" s="123"/>
    </row>
    <row r="32" spans="1:11" ht="42" customHeight="1">
      <c r="A32" s="134" t="s">
        <v>21</v>
      </c>
      <c r="B32" s="108" t="s">
        <v>85</v>
      </c>
      <c r="C32" s="100"/>
      <c r="D32" s="100"/>
      <c r="E32" s="120"/>
      <c r="F32" s="121"/>
      <c r="G32" s="138">
        <f>G33</f>
        <v>0</v>
      </c>
      <c r="H32" s="132"/>
      <c r="I32" s="123"/>
      <c r="J32" s="123"/>
      <c r="K32" s="123"/>
    </row>
    <row r="33" spans="1:11" ht="42" customHeight="1">
      <c r="A33" s="145">
        <v>1</v>
      </c>
      <c r="B33" s="99" t="s">
        <v>86</v>
      </c>
      <c r="C33" s="100" t="s">
        <v>65</v>
      </c>
      <c r="D33" s="100">
        <f>3*2.7</f>
        <v>8.1000000000000014</v>
      </c>
      <c r="E33" s="121"/>
      <c r="F33" s="121"/>
      <c r="G33" s="138"/>
      <c r="H33" s="132"/>
      <c r="I33" s="123"/>
      <c r="J33" s="123"/>
      <c r="K33" s="123"/>
    </row>
    <row r="34" spans="1:11" ht="42" customHeight="1">
      <c r="A34" s="283" t="s">
        <v>70</v>
      </c>
      <c r="B34" s="284"/>
      <c r="C34" s="135"/>
      <c r="D34" s="135"/>
      <c r="E34" s="135"/>
      <c r="F34" s="135"/>
      <c r="G34" s="140">
        <f>G8+G32</f>
        <v>713275099.14069998</v>
      </c>
      <c r="H34" s="136"/>
      <c r="I34" s="144">
        <f>SUM(I9:I33)</f>
        <v>233.79500000000002</v>
      </c>
      <c r="J34" s="123"/>
      <c r="K34" s="123"/>
    </row>
  </sheetData>
  <mergeCells count="6">
    <mergeCell ref="A34:B34"/>
    <mergeCell ref="A2:H2"/>
    <mergeCell ref="A3:H3"/>
    <mergeCell ref="A4:H4"/>
    <mergeCell ref="A5:H5"/>
    <mergeCell ref="B8:E8"/>
  </mergeCells>
  <pageMargins left="0.70866141732283472" right="0.11811023622047245" top="0.74803149606299213" bottom="0.74803149606299213"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13"/>
  <sheetViews>
    <sheetView view="pageBreakPreview" topLeftCell="A4" zoomScale="70" zoomScaleNormal="100" zoomScaleSheetLayoutView="70" workbookViewId="0">
      <selection activeCell="C16" sqref="C16"/>
    </sheetView>
  </sheetViews>
  <sheetFormatPr defaultRowHeight="15"/>
  <cols>
    <col min="1" max="1" width="8" customWidth="1"/>
    <col min="2" max="2" width="57.140625" customWidth="1"/>
    <col min="3" max="3" width="13.28515625" customWidth="1"/>
    <col min="4" max="4" width="12.7109375" customWidth="1"/>
    <col min="5" max="5" width="16" customWidth="1"/>
    <col min="6" max="6" width="14" customWidth="1"/>
    <col min="7" max="7" width="20.28515625" customWidth="1"/>
    <col min="8" max="8" width="25.5703125" customWidth="1"/>
    <col min="250" max="250" width="8" customWidth="1"/>
    <col min="251" max="251" width="57.140625" customWidth="1"/>
    <col min="252" max="252" width="13.28515625" customWidth="1"/>
    <col min="253" max="253" width="12.7109375" customWidth="1"/>
    <col min="254" max="254" width="16" customWidth="1"/>
    <col min="255" max="255" width="14" customWidth="1"/>
    <col min="256" max="256" width="20.28515625" customWidth="1"/>
    <col min="257" max="257" width="25.5703125" customWidth="1"/>
    <col min="506" max="506" width="8" customWidth="1"/>
    <col min="507" max="507" width="57.140625" customWidth="1"/>
    <col min="508" max="508" width="13.28515625" customWidth="1"/>
    <col min="509" max="509" width="12.7109375" customWidth="1"/>
    <col min="510" max="510" width="16" customWidth="1"/>
    <col min="511" max="511" width="14" customWidth="1"/>
    <col min="512" max="512" width="20.28515625" customWidth="1"/>
    <col min="513" max="513" width="25.5703125" customWidth="1"/>
    <col min="762" max="762" width="8" customWidth="1"/>
    <col min="763" max="763" width="57.140625" customWidth="1"/>
    <col min="764" max="764" width="13.28515625" customWidth="1"/>
    <col min="765" max="765" width="12.7109375" customWidth="1"/>
    <col min="766" max="766" width="16" customWidth="1"/>
    <col min="767" max="767" width="14" customWidth="1"/>
    <col min="768" max="768" width="20.28515625" customWidth="1"/>
    <col min="769" max="769" width="25.5703125" customWidth="1"/>
    <col min="1018" max="1018" width="8" customWidth="1"/>
    <col min="1019" max="1019" width="57.140625" customWidth="1"/>
    <col min="1020" max="1020" width="13.28515625" customWidth="1"/>
    <col min="1021" max="1021" width="12.7109375" customWidth="1"/>
    <col min="1022" max="1022" width="16" customWidth="1"/>
    <col min="1023" max="1023" width="14" customWidth="1"/>
    <col min="1024" max="1024" width="20.28515625" customWidth="1"/>
    <col min="1025" max="1025" width="25.5703125" customWidth="1"/>
    <col min="1274" max="1274" width="8" customWidth="1"/>
    <col min="1275" max="1275" width="57.140625" customWidth="1"/>
    <col min="1276" max="1276" width="13.28515625" customWidth="1"/>
    <col min="1277" max="1277" width="12.7109375" customWidth="1"/>
    <col min="1278" max="1278" width="16" customWidth="1"/>
    <col min="1279" max="1279" width="14" customWidth="1"/>
    <col min="1280" max="1280" width="20.28515625" customWidth="1"/>
    <col min="1281" max="1281" width="25.5703125" customWidth="1"/>
    <col min="1530" max="1530" width="8" customWidth="1"/>
    <col min="1531" max="1531" width="57.140625" customWidth="1"/>
    <col min="1532" max="1532" width="13.28515625" customWidth="1"/>
    <col min="1533" max="1533" width="12.7109375" customWidth="1"/>
    <col min="1534" max="1534" width="16" customWidth="1"/>
    <col min="1535" max="1535" width="14" customWidth="1"/>
    <col min="1536" max="1536" width="20.28515625" customWidth="1"/>
    <col min="1537" max="1537" width="25.5703125" customWidth="1"/>
    <col min="1786" max="1786" width="8" customWidth="1"/>
    <col min="1787" max="1787" width="57.140625" customWidth="1"/>
    <col min="1788" max="1788" width="13.28515625" customWidth="1"/>
    <col min="1789" max="1789" width="12.7109375" customWidth="1"/>
    <col min="1790" max="1790" width="16" customWidth="1"/>
    <col min="1791" max="1791" width="14" customWidth="1"/>
    <col min="1792" max="1792" width="20.28515625" customWidth="1"/>
    <col min="1793" max="1793" width="25.5703125" customWidth="1"/>
    <col min="2042" max="2042" width="8" customWidth="1"/>
    <col min="2043" max="2043" width="57.140625" customWidth="1"/>
    <col min="2044" max="2044" width="13.28515625" customWidth="1"/>
    <col min="2045" max="2045" width="12.7109375" customWidth="1"/>
    <col min="2046" max="2046" width="16" customWidth="1"/>
    <col min="2047" max="2047" width="14" customWidth="1"/>
    <col min="2048" max="2048" width="20.28515625" customWidth="1"/>
    <col min="2049" max="2049" width="25.5703125" customWidth="1"/>
    <col min="2298" max="2298" width="8" customWidth="1"/>
    <col min="2299" max="2299" width="57.140625" customWidth="1"/>
    <col min="2300" max="2300" width="13.28515625" customWidth="1"/>
    <col min="2301" max="2301" width="12.7109375" customWidth="1"/>
    <col min="2302" max="2302" width="16" customWidth="1"/>
    <col min="2303" max="2303" width="14" customWidth="1"/>
    <col min="2304" max="2304" width="20.28515625" customWidth="1"/>
    <col min="2305" max="2305" width="25.5703125" customWidth="1"/>
    <col min="2554" max="2554" width="8" customWidth="1"/>
    <col min="2555" max="2555" width="57.140625" customWidth="1"/>
    <col min="2556" max="2556" width="13.28515625" customWidth="1"/>
    <col min="2557" max="2557" width="12.7109375" customWidth="1"/>
    <col min="2558" max="2558" width="16" customWidth="1"/>
    <col min="2559" max="2559" width="14" customWidth="1"/>
    <col min="2560" max="2560" width="20.28515625" customWidth="1"/>
    <col min="2561" max="2561" width="25.5703125" customWidth="1"/>
    <col min="2810" max="2810" width="8" customWidth="1"/>
    <col min="2811" max="2811" width="57.140625" customWidth="1"/>
    <col min="2812" max="2812" width="13.28515625" customWidth="1"/>
    <col min="2813" max="2813" width="12.7109375" customWidth="1"/>
    <col min="2814" max="2814" width="16" customWidth="1"/>
    <col min="2815" max="2815" width="14" customWidth="1"/>
    <col min="2816" max="2816" width="20.28515625" customWidth="1"/>
    <col min="2817" max="2817" width="25.5703125" customWidth="1"/>
    <col min="3066" max="3066" width="8" customWidth="1"/>
    <col min="3067" max="3067" width="57.140625" customWidth="1"/>
    <col min="3068" max="3068" width="13.28515625" customWidth="1"/>
    <col min="3069" max="3069" width="12.7109375" customWidth="1"/>
    <col min="3070" max="3070" width="16" customWidth="1"/>
    <col min="3071" max="3071" width="14" customWidth="1"/>
    <col min="3072" max="3072" width="20.28515625" customWidth="1"/>
    <col min="3073" max="3073" width="25.5703125" customWidth="1"/>
    <col min="3322" max="3322" width="8" customWidth="1"/>
    <col min="3323" max="3323" width="57.140625" customWidth="1"/>
    <col min="3324" max="3324" width="13.28515625" customWidth="1"/>
    <col min="3325" max="3325" width="12.7109375" customWidth="1"/>
    <col min="3326" max="3326" width="16" customWidth="1"/>
    <col min="3327" max="3327" width="14" customWidth="1"/>
    <col min="3328" max="3328" width="20.28515625" customWidth="1"/>
    <col min="3329" max="3329" width="25.5703125" customWidth="1"/>
    <col min="3578" max="3578" width="8" customWidth="1"/>
    <col min="3579" max="3579" width="57.140625" customWidth="1"/>
    <col min="3580" max="3580" width="13.28515625" customWidth="1"/>
    <col min="3581" max="3581" width="12.7109375" customWidth="1"/>
    <col min="3582" max="3582" width="16" customWidth="1"/>
    <col min="3583" max="3583" width="14" customWidth="1"/>
    <col min="3584" max="3584" width="20.28515625" customWidth="1"/>
    <col min="3585" max="3585" width="25.5703125" customWidth="1"/>
    <col min="3834" max="3834" width="8" customWidth="1"/>
    <col min="3835" max="3835" width="57.140625" customWidth="1"/>
    <col min="3836" max="3836" width="13.28515625" customWidth="1"/>
    <col min="3837" max="3837" width="12.7109375" customWidth="1"/>
    <col min="3838" max="3838" width="16" customWidth="1"/>
    <col min="3839" max="3839" width="14" customWidth="1"/>
    <col min="3840" max="3840" width="20.28515625" customWidth="1"/>
    <col min="3841" max="3841" width="25.5703125" customWidth="1"/>
    <col min="4090" max="4090" width="8" customWidth="1"/>
    <col min="4091" max="4091" width="57.140625" customWidth="1"/>
    <col min="4092" max="4092" width="13.28515625" customWidth="1"/>
    <col min="4093" max="4093" width="12.7109375" customWidth="1"/>
    <col min="4094" max="4094" width="16" customWidth="1"/>
    <col min="4095" max="4095" width="14" customWidth="1"/>
    <col min="4096" max="4096" width="20.28515625" customWidth="1"/>
    <col min="4097" max="4097" width="25.5703125" customWidth="1"/>
    <col min="4346" max="4346" width="8" customWidth="1"/>
    <col min="4347" max="4347" width="57.140625" customWidth="1"/>
    <col min="4348" max="4348" width="13.28515625" customWidth="1"/>
    <col min="4349" max="4349" width="12.7109375" customWidth="1"/>
    <col min="4350" max="4350" width="16" customWidth="1"/>
    <col min="4351" max="4351" width="14" customWidth="1"/>
    <col min="4352" max="4352" width="20.28515625" customWidth="1"/>
    <col min="4353" max="4353" width="25.5703125" customWidth="1"/>
    <col min="4602" max="4602" width="8" customWidth="1"/>
    <col min="4603" max="4603" width="57.140625" customWidth="1"/>
    <col min="4604" max="4604" width="13.28515625" customWidth="1"/>
    <col min="4605" max="4605" width="12.7109375" customWidth="1"/>
    <col min="4606" max="4606" width="16" customWidth="1"/>
    <col min="4607" max="4607" width="14" customWidth="1"/>
    <col min="4608" max="4608" width="20.28515625" customWidth="1"/>
    <col min="4609" max="4609" width="25.5703125" customWidth="1"/>
    <col min="4858" max="4858" width="8" customWidth="1"/>
    <col min="4859" max="4859" width="57.140625" customWidth="1"/>
    <col min="4860" max="4860" width="13.28515625" customWidth="1"/>
    <col min="4861" max="4861" width="12.7109375" customWidth="1"/>
    <col min="4862" max="4862" width="16" customWidth="1"/>
    <col min="4863" max="4863" width="14" customWidth="1"/>
    <col min="4864" max="4864" width="20.28515625" customWidth="1"/>
    <col min="4865" max="4865" width="25.5703125" customWidth="1"/>
    <col min="5114" max="5114" width="8" customWidth="1"/>
    <col min="5115" max="5115" width="57.140625" customWidth="1"/>
    <col min="5116" max="5116" width="13.28515625" customWidth="1"/>
    <col min="5117" max="5117" width="12.7109375" customWidth="1"/>
    <col min="5118" max="5118" width="16" customWidth="1"/>
    <col min="5119" max="5119" width="14" customWidth="1"/>
    <col min="5120" max="5120" width="20.28515625" customWidth="1"/>
    <col min="5121" max="5121" width="25.5703125" customWidth="1"/>
    <col min="5370" max="5370" width="8" customWidth="1"/>
    <col min="5371" max="5371" width="57.140625" customWidth="1"/>
    <col min="5372" max="5372" width="13.28515625" customWidth="1"/>
    <col min="5373" max="5373" width="12.7109375" customWidth="1"/>
    <col min="5374" max="5374" width="16" customWidth="1"/>
    <col min="5375" max="5375" width="14" customWidth="1"/>
    <col min="5376" max="5376" width="20.28515625" customWidth="1"/>
    <col min="5377" max="5377" width="25.5703125" customWidth="1"/>
    <col min="5626" max="5626" width="8" customWidth="1"/>
    <col min="5627" max="5627" width="57.140625" customWidth="1"/>
    <col min="5628" max="5628" width="13.28515625" customWidth="1"/>
    <col min="5629" max="5629" width="12.7109375" customWidth="1"/>
    <col min="5630" max="5630" width="16" customWidth="1"/>
    <col min="5631" max="5631" width="14" customWidth="1"/>
    <col min="5632" max="5632" width="20.28515625" customWidth="1"/>
    <col min="5633" max="5633" width="25.5703125" customWidth="1"/>
    <col min="5882" max="5882" width="8" customWidth="1"/>
    <col min="5883" max="5883" width="57.140625" customWidth="1"/>
    <col min="5884" max="5884" width="13.28515625" customWidth="1"/>
    <col min="5885" max="5885" width="12.7109375" customWidth="1"/>
    <col min="5886" max="5886" width="16" customWidth="1"/>
    <col min="5887" max="5887" width="14" customWidth="1"/>
    <col min="5888" max="5888" width="20.28515625" customWidth="1"/>
    <col min="5889" max="5889" width="25.5703125" customWidth="1"/>
    <col min="6138" max="6138" width="8" customWidth="1"/>
    <col min="6139" max="6139" width="57.140625" customWidth="1"/>
    <col min="6140" max="6140" width="13.28515625" customWidth="1"/>
    <col min="6141" max="6141" width="12.7109375" customWidth="1"/>
    <col min="6142" max="6142" width="16" customWidth="1"/>
    <col min="6143" max="6143" width="14" customWidth="1"/>
    <col min="6144" max="6144" width="20.28515625" customWidth="1"/>
    <col min="6145" max="6145" width="25.5703125" customWidth="1"/>
    <col min="6394" max="6394" width="8" customWidth="1"/>
    <col min="6395" max="6395" width="57.140625" customWidth="1"/>
    <col min="6396" max="6396" width="13.28515625" customWidth="1"/>
    <col min="6397" max="6397" width="12.7109375" customWidth="1"/>
    <col min="6398" max="6398" width="16" customWidth="1"/>
    <col min="6399" max="6399" width="14" customWidth="1"/>
    <col min="6400" max="6400" width="20.28515625" customWidth="1"/>
    <col min="6401" max="6401" width="25.5703125" customWidth="1"/>
    <col min="6650" max="6650" width="8" customWidth="1"/>
    <col min="6651" max="6651" width="57.140625" customWidth="1"/>
    <col min="6652" max="6652" width="13.28515625" customWidth="1"/>
    <col min="6653" max="6653" width="12.7109375" customWidth="1"/>
    <col min="6654" max="6654" width="16" customWidth="1"/>
    <col min="6655" max="6655" width="14" customWidth="1"/>
    <col min="6656" max="6656" width="20.28515625" customWidth="1"/>
    <col min="6657" max="6657" width="25.5703125" customWidth="1"/>
    <col min="6906" max="6906" width="8" customWidth="1"/>
    <col min="6907" max="6907" width="57.140625" customWidth="1"/>
    <col min="6908" max="6908" width="13.28515625" customWidth="1"/>
    <col min="6909" max="6909" width="12.7109375" customWidth="1"/>
    <col min="6910" max="6910" width="16" customWidth="1"/>
    <col min="6911" max="6911" width="14" customWidth="1"/>
    <col min="6912" max="6912" width="20.28515625" customWidth="1"/>
    <col min="6913" max="6913" width="25.5703125" customWidth="1"/>
    <col min="7162" max="7162" width="8" customWidth="1"/>
    <col min="7163" max="7163" width="57.140625" customWidth="1"/>
    <col min="7164" max="7164" width="13.28515625" customWidth="1"/>
    <col min="7165" max="7165" width="12.7109375" customWidth="1"/>
    <col min="7166" max="7166" width="16" customWidth="1"/>
    <col min="7167" max="7167" width="14" customWidth="1"/>
    <col min="7168" max="7168" width="20.28515625" customWidth="1"/>
    <col min="7169" max="7169" width="25.5703125" customWidth="1"/>
    <col min="7418" max="7418" width="8" customWidth="1"/>
    <col min="7419" max="7419" width="57.140625" customWidth="1"/>
    <col min="7420" max="7420" width="13.28515625" customWidth="1"/>
    <col min="7421" max="7421" width="12.7109375" customWidth="1"/>
    <col min="7422" max="7422" width="16" customWidth="1"/>
    <col min="7423" max="7423" width="14" customWidth="1"/>
    <col min="7424" max="7424" width="20.28515625" customWidth="1"/>
    <col min="7425" max="7425" width="25.5703125" customWidth="1"/>
    <col min="7674" max="7674" width="8" customWidth="1"/>
    <col min="7675" max="7675" width="57.140625" customWidth="1"/>
    <col min="7676" max="7676" width="13.28515625" customWidth="1"/>
    <col min="7677" max="7677" width="12.7109375" customWidth="1"/>
    <col min="7678" max="7678" width="16" customWidth="1"/>
    <col min="7679" max="7679" width="14" customWidth="1"/>
    <col min="7680" max="7680" width="20.28515625" customWidth="1"/>
    <col min="7681" max="7681" width="25.5703125" customWidth="1"/>
    <col min="7930" max="7930" width="8" customWidth="1"/>
    <col min="7931" max="7931" width="57.140625" customWidth="1"/>
    <col min="7932" max="7932" width="13.28515625" customWidth="1"/>
    <col min="7933" max="7933" width="12.7109375" customWidth="1"/>
    <col min="7934" max="7934" width="16" customWidth="1"/>
    <col min="7935" max="7935" width="14" customWidth="1"/>
    <col min="7936" max="7936" width="20.28515625" customWidth="1"/>
    <col min="7937" max="7937" width="25.5703125" customWidth="1"/>
    <col min="8186" max="8186" width="8" customWidth="1"/>
    <col min="8187" max="8187" width="57.140625" customWidth="1"/>
    <col min="8188" max="8188" width="13.28515625" customWidth="1"/>
    <col min="8189" max="8189" width="12.7109375" customWidth="1"/>
    <col min="8190" max="8190" width="16" customWidth="1"/>
    <col min="8191" max="8191" width="14" customWidth="1"/>
    <col min="8192" max="8192" width="20.28515625" customWidth="1"/>
    <col min="8193" max="8193" width="25.5703125" customWidth="1"/>
    <col min="8442" max="8442" width="8" customWidth="1"/>
    <col min="8443" max="8443" width="57.140625" customWidth="1"/>
    <col min="8444" max="8444" width="13.28515625" customWidth="1"/>
    <col min="8445" max="8445" width="12.7109375" customWidth="1"/>
    <col min="8446" max="8446" width="16" customWidth="1"/>
    <col min="8447" max="8447" width="14" customWidth="1"/>
    <col min="8448" max="8448" width="20.28515625" customWidth="1"/>
    <col min="8449" max="8449" width="25.5703125" customWidth="1"/>
    <col min="8698" max="8698" width="8" customWidth="1"/>
    <col min="8699" max="8699" width="57.140625" customWidth="1"/>
    <col min="8700" max="8700" width="13.28515625" customWidth="1"/>
    <col min="8701" max="8701" width="12.7109375" customWidth="1"/>
    <col min="8702" max="8702" width="16" customWidth="1"/>
    <col min="8703" max="8703" width="14" customWidth="1"/>
    <col min="8704" max="8704" width="20.28515625" customWidth="1"/>
    <col min="8705" max="8705" width="25.5703125" customWidth="1"/>
    <col min="8954" max="8954" width="8" customWidth="1"/>
    <col min="8955" max="8955" width="57.140625" customWidth="1"/>
    <col min="8956" max="8956" width="13.28515625" customWidth="1"/>
    <col min="8957" max="8957" width="12.7109375" customWidth="1"/>
    <col min="8958" max="8958" width="16" customWidth="1"/>
    <col min="8959" max="8959" width="14" customWidth="1"/>
    <col min="8960" max="8960" width="20.28515625" customWidth="1"/>
    <col min="8961" max="8961" width="25.5703125" customWidth="1"/>
    <col min="9210" max="9210" width="8" customWidth="1"/>
    <col min="9211" max="9211" width="57.140625" customWidth="1"/>
    <col min="9212" max="9212" width="13.28515625" customWidth="1"/>
    <col min="9213" max="9213" width="12.7109375" customWidth="1"/>
    <col min="9214" max="9214" width="16" customWidth="1"/>
    <col min="9215" max="9215" width="14" customWidth="1"/>
    <col min="9216" max="9216" width="20.28515625" customWidth="1"/>
    <col min="9217" max="9217" width="25.5703125" customWidth="1"/>
    <col min="9466" max="9466" width="8" customWidth="1"/>
    <col min="9467" max="9467" width="57.140625" customWidth="1"/>
    <col min="9468" max="9468" width="13.28515625" customWidth="1"/>
    <col min="9469" max="9469" width="12.7109375" customWidth="1"/>
    <col min="9470" max="9470" width="16" customWidth="1"/>
    <col min="9471" max="9471" width="14" customWidth="1"/>
    <col min="9472" max="9472" width="20.28515625" customWidth="1"/>
    <col min="9473" max="9473" width="25.5703125" customWidth="1"/>
    <col min="9722" max="9722" width="8" customWidth="1"/>
    <col min="9723" max="9723" width="57.140625" customWidth="1"/>
    <col min="9724" max="9724" width="13.28515625" customWidth="1"/>
    <col min="9725" max="9725" width="12.7109375" customWidth="1"/>
    <col min="9726" max="9726" width="16" customWidth="1"/>
    <col min="9727" max="9727" width="14" customWidth="1"/>
    <col min="9728" max="9728" width="20.28515625" customWidth="1"/>
    <col min="9729" max="9729" width="25.5703125" customWidth="1"/>
    <col min="9978" max="9978" width="8" customWidth="1"/>
    <col min="9979" max="9979" width="57.140625" customWidth="1"/>
    <col min="9980" max="9980" width="13.28515625" customWidth="1"/>
    <col min="9981" max="9981" width="12.7109375" customWidth="1"/>
    <col min="9982" max="9982" width="16" customWidth="1"/>
    <col min="9983" max="9983" width="14" customWidth="1"/>
    <col min="9984" max="9984" width="20.28515625" customWidth="1"/>
    <col min="9985" max="9985" width="25.5703125" customWidth="1"/>
    <col min="10234" max="10234" width="8" customWidth="1"/>
    <col min="10235" max="10235" width="57.140625" customWidth="1"/>
    <col min="10236" max="10236" width="13.28515625" customWidth="1"/>
    <col min="10237" max="10237" width="12.7109375" customWidth="1"/>
    <col min="10238" max="10238" width="16" customWidth="1"/>
    <col min="10239" max="10239" width="14" customWidth="1"/>
    <col min="10240" max="10240" width="20.28515625" customWidth="1"/>
    <col min="10241" max="10241" width="25.5703125" customWidth="1"/>
    <col min="10490" max="10490" width="8" customWidth="1"/>
    <col min="10491" max="10491" width="57.140625" customWidth="1"/>
    <col min="10492" max="10492" width="13.28515625" customWidth="1"/>
    <col min="10493" max="10493" width="12.7109375" customWidth="1"/>
    <col min="10494" max="10494" width="16" customWidth="1"/>
    <col min="10495" max="10495" width="14" customWidth="1"/>
    <col min="10496" max="10496" width="20.28515625" customWidth="1"/>
    <col min="10497" max="10497" width="25.5703125" customWidth="1"/>
    <col min="10746" max="10746" width="8" customWidth="1"/>
    <col min="10747" max="10747" width="57.140625" customWidth="1"/>
    <col min="10748" max="10748" width="13.28515625" customWidth="1"/>
    <col min="10749" max="10749" width="12.7109375" customWidth="1"/>
    <col min="10750" max="10750" width="16" customWidth="1"/>
    <col min="10751" max="10751" width="14" customWidth="1"/>
    <col min="10752" max="10752" width="20.28515625" customWidth="1"/>
    <col min="10753" max="10753" width="25.5703125" customWidth="1"/>
    <col min="11002" max="11002" width="8" customWidth="1"/>
    <col min="11003" max="11003" width="57.140625" customWidth="1"/>
    <col min="11004" max="11004" width="13.28515625" customWidth="1"/>
    <col min="11005" max="11005" width="12.7109375" customWidth="1"/>
    <col min="11006" max="11006" width="16" customWidth="1"/>
    <col min="11007" max="11007" width="14" customWidth="1"/>
    <col min="11008" max="11008" width="20.28515625" customWidth="1"/>
    <col min="11009" max="11009" width="25.5703125" customWidth="1"/>
    <col min="11258" max="11258" width="8" customWidth="1"/>
    <col min="11259" max="11259" width="57.140625" customWidth="1"/>
    <col min="11260" max="11260" width="13.28515625" customWidth="1"/>
    <col min="11261" max="11261" width="12.7109375" customWidth="1"/>
    <col min="11262" max="11262" width="16" customWidth="1"/>
    <col min="11263" max="11263" width="14" customWidth="1"/>
    <col min="11264" max="11264" width="20.28515625" customWidth="1"/>
    <col min="11265" max="11265" width="25.5703125" customWidth="1"/>
    <col min="11514" max="11514" width="8" customWidth="1"/>
    <col min="11515" max="11515" width="57.140625" customWidth="1"/>
    <col min="11516" max="11516" width="13.28515625" customWidth="1"/>
    <col min="11517" max="11517" width="12.7109375" customWidth="1"/>
    <col min="11518" max="11518" width="16" customWidth="1"/>
    <col min="11519" max="11519" width="14" customWidth="1"/>
    <col min="11520" max="11520" width="20.28515625" customWidth="1"/>
    <col min="11521" max="11521" width="25.5703125" customWidth="1"/>
    <col min="11770" max="11770" width="8" customWidth="1"/>
    <col min="11771" max="11771" width="57.140625" customWidth="1"/>
    <col min="11772" max="11772" width="13.28515625" customWidth="1"/>
    <col min="11773" max="11773" width="12.7109375" customWidth="1"/>
    <col min="11774" max="11774" width="16" customWidth="1"/>
    <col min="11775" max="11775" width="14" customWidth="1"/>
    <col min="11776" max="11776" width="20.28515625" customWidth="1"/>
    <col min="11777" max="11777" width="25.5703125" customWidth="1"/>
    <col min="12026" max="12026" width="8" customWidth="1"/>
    <col min="12027" max="12027" width="57.140625" customWidth="1"/>
    <col min="12028" max="12028" width="13.28515625" customWidth="1"/>
    <col min="12029" max="12029" width="12.7109375" customWidth="1"/>
    <col min="12030" max="12030" width="16" customWidth="1"/>
    <col min="12031" max="12031" width="14" customWidth="1"/>
    <col min="12032" max="12032" width="20.28515625" customWidth="1"/>
    <col min="12033" max="12033" width="25.5703125" customWidth="1"/>
    <col min="12282" max="12282" width="8" customWidth="1"/>
    <col min="12283" max="12283" width="57.140625" customWidth="1"/>
    <col min="12284" max="12284" width="13.28515625" customWidth="1"/>
    <col min="12285" max="12285" width="12.7109375" customWidth="1"/>
    <col min="12286" max="12286" width="16" customWidth="1"/>
    <col min="12287" max="12287" width="14" customWidth="1"/>
    <col min="12288" max="12288" width="20.28515625" customWidth="1"/>
    <col min="12289" max="12289" width="25.5703125" customWidth="1"/>
    <col min="12538" max="12538" width="8" customWidth="1"/>
    <col min="12539" max="12539" width="57.140625" customWidth="1"/>
    <col min="12540" max="12540" width="13.28515625" customWidth="1"/>
    <col min="12541" max="12541" width="12.7109375" customWidth="1"/>
    <col min="12542" max="12542" width="16" customWidth="1"/>
    <col min="12543" max="12543" width="14" customWidth="1"/>
    <col min="12544" max="12544" width="20.28515625" customWidth="1"/>
    <col min="12545" max="12545" width="25.5703125" customWidth="1"/>
    <col min="12794" max="12794" width="8" customWidth="1"/>
    <col min="12795" max="12795" width="57.140625" customWidth="1"/>
    <col min="12796" max="12796" width="13.28515625" customWidth="1"/>
    <col min="12797" max="12797" width="12.7109375" customWidth="1"/>
    <col min="12798" max="12798" width="16" customWidth="1"/>
    <col min="12799" max="12799" width="14" customWidth="1"/>
    <col min="12800" max="12800" width="20.28515625" customWidth="1"/>
    <col min="12801" max="12801" width="25.5703125" customWidth="1"/>
    <col min="13050" max="13050" width="8" customWidth="1"/>
    <col min="13051" max="13051" width="57.140625" customWidth="1"/>
    <col min="13052" max="13052" width="13.28515625" customWidth="1"/>
    <col min="13053" max="13053" width="12.7109375" customWidth="1"/>
    <col min="13054" max="13054" width="16" customWidth="1"/>
    <col min="13055" max="13055" width="14" customWidth="1"/>
    <col min="13056" max="13056" width="20.28515625" customWidth="1"/>
    <col min="13057" max="13057" width="25.5703125" customWidth="1"/>
    <col min="13306" max="13306" width="8" customWidth="1"/>
    <col min="13307" max="13307" width="57.140625" customWidth="1"/>
    <col min="13308" max="13308" width="13.28515625" customWidth="1"/>
    <col min="13309" max="13309" width="12.7109375" customWidth="1"/>
    <col min="13310" max="13310" width="16" customWidth="1"/>
    <col min="13311" max="13311" width="14" customWidth="1"/>
    <col min="13312" max="13312" width="20.28515625" customWidth="1"/>
    <col min="13313" max="13313" width="25.5703125" customWidth="1"/>
    <col min="13562" max="13562" width="8" customWidth="1"/>
    <col min="13563" max="13563" width="57.140625" customWidth="1"/>
    <col min="13564" max="13564" width="13.28515625" customWidth="1"/>
    <col min="13565" max="13565" width="12.7109375" customWidth="1"/>
    <col min="13566" max="13566" width="16" customWidth="1"/>
    <col min="13567" max="13567" width="14" customWidth="1"/>
    <col min="13568" max="13568" width="20.28515625" customWidth="1"/>
    <col min="13569" max="13569" width="25.5703125" customWidth="1"/>
    <col min="13818" max="13818" width="8" customWidth="1"/>
    <col min="13819" max="13819" width="57.140625" customWidth="1"/>
    <col min="13820" max="13820" width="13.28515625" customWidth="1"/>
    <col min="13821" max="13821" width="12.7109375" customWidth="1"/>
    <col min="13822" max="13822" width="16" customWidth="1"/>
    <col min="13823" max="13823" width="14" customWidth="1"/>
    <col min="13824" max="13824" width="20.28515625" customWidth="1"/>
    <col min="13825" max="13825" width="25.5703125" customWidth="1"/>
    <col min="14074" max="14074" width="8" customWidth="1"/>
    <col min="14075" max="14075" width="57.140625" customWidth="1"/>
    <col min="14076" max="14076" width="13.28515625" customWidth="1"/>
    <col min="14077" max="14077" width="12.7109375" customWidth="1"/>
    <col min="14078" max="14078" width="16" customWidth="1"/>
    <col min="14079" max="14079" width="14" customWidth="1"/>
    <col min="14080" max="14080" width="20.28515625" customWidth="1"/>
    <col min="14081" max="14081" width="25.5703125" customWidth="1"/>
    <col min="14330" max="14330" width="8" customWidth="1"/>
    <col min="14331" max="14331" width="57.140625" customWidth="1"/>
    <col min="14332" max="14332" width="13.28515625" customWidth="1"/>
    <col min="14333" max="14333" width="12.7109375" customWidth="1"/>
    <col min="14334" max="14334" width="16" customWidth="1"/>
    <col min="14335" max="14335" width="14" customWidth="1"/>
    <col min="14336" max="14336" width="20.28515625" customWidth="1"/>
    <col min="14337" max="14337" width="25.5703125" customWidth="1"/>
    <col min="14586" max="14586" width="8" customWidth="1"/>
    <col min="14587" max="14587" width="57.140625" customWidth="1"/>
    <col min="14588" max="14588" width="13.28515625" customWidth="1"/>
    <col min="14589" max="14589" width="12.7109375" customWidth="1"/>
    <col min="14590" max="14590" width="16" customWidth="1"/>
    <col min="14591" max="14591" width="14" customWidth="1"/>
    <col min="14592" max="14592" width="20.28515625" customWidth="1"/>
    <col min="14593" max="14593" width="25.5703125" customWidth="1"/>
    <col min="14842" max="14842" width="8" customWidth="1"/>
    <col min="14843" max="14843" width="57.140625" customWidth="1"/>
    <col min="14844" max="14844" width="13.28515625" customWidth="1"/>
    <col min="14845" max="14845" width="12.7109375" customWidth="1"/>
    <col min="14846" max="14846" width="16" customWidth="1"/>
    <col min="14847" max="14847" width="14" customWidth="1"/>
    <col min="14848" max="14848" width="20.28515625" customWidth="1"/>
    <col min="14849" max="14849" width="25.5703125" customWidth="1"/>
    <col min="15098" max="15098" width="8" customWidth="1"/>
    <col min="15099" max="15099" width="57.140625" customWidth="1"/>
    <col min="15100" max="15100" width="13.28515625" customWidth="1"/>
    <col min="15101" max="15101" width="12.7109375" customWidth="1"/>
    <col min="15102" max="15102" width="16" customWidth="1"/>
    <col min="15103" max="15103" width="14" customWidth="1"/>
    <col min="15104" max="15104" width="20.28515625" customWidth="1"/>
    <col min="15105" max="15105" width="25.5703125" customWidth="1"/>
    <col min="15354" max="15354" width="8" customWidth="1"/>
    <col min="15355" max="15355" width="57.140625" customWidth="1"/>
    <col min="15356" max="15356" width="13.28515625" customWidth="1"/>
    <col min="15357" max="15357" width="12.7109375" customWidth="1"/>
    <col min="15358" max="15358" width="16" customWidth="1"/>
    <col min="15359" max="15359" width="14" customWidth="1"/>
    <col min="15360" max="15360" width="20.28515625" customWidth="1"/>
    <col min="15361" max="15361" width="25.5703125" customWidth="1"/>
    <col min="15610" max="15610" width="8" customWidth="1"/>
    <col min="15611" max="15611" width="57.140625" customWidth="1"/>
    <col min="15612" max="15612" width="13.28515625" customWidth="1"/>
    <col min="15613" max="15613" width="12.7109375" customWidth="1"/>
    <col min="15614" max="15614" width="16" customWidth="1"/>
    <col min="15615" max="15615" width="14" customWidth="1"/>
    <col min="15616" max="15616" width="20.28515625" customWidth="1"/>
    <col min="15617" max="15617" width="25.5703125" customWidth="1"/>
    <col min="15866" max="15866" width="8" customWidth="1"/>
    <col min="15867" max="15867" width="57.140625" customWidth="1"/>
    <col min="15868" max="15868" width="13.28515625" customWidth="1"/>
    <col min="15869" max="15869" width="12.7109375" customWidth="1"/>
    <col min="15870" max="15870" width="16" customWidth="1"/>
    <col min="15871" max="15871" width="14" customWidth="1"/>
    <col min="15872" max="15872" width="20.28515625" customWidth="1"/>
    <col min="15873" max="15873" width="25.5703125" customWidth="1"/>
    <col min="16122" max="16122" width="8" customWidth="1"/>
    <col min="16123" max="16123" width="57.140625" customWidth="1"/>
    <col min="16124" max="16124" width="13.28515625" customWidth="1"/>
    <col min="16125" max="16125" width="12.7109375" customWidth="1"/>
    <col min="16126" max="16126" width="16" customWidth="1"/>
    <col min="16127" max="16127" width="14" customWidth="1"/>
    <col min="16128" max="16128" width="20.28515625" customWidth="1"/>
    <col min="16129" max="16129" width="25.5703125" customWidth="1"/>
  </cols>
  <sheetData>
    <row r="2" spans="1:9" ht="26.25" customHeight="1">
      <c r="A2" s="285" t="s">
        <v>56</v>
      </c>
      <c r="B2" s="285"/>
      <c r="C2" s="285"/>
      <c r="D2" s="285"/>
      <c r="E2" s="285"/>
      <c r="F2" s="285"/>
      <c r="G2" s="285"/>
      <c r="H2" s="285"/>
    </row>
    <row r="3" spans="1:9" ht="37.5" customHeight="1">
      <c r="A3" s="277" t="str">
        <f>Tổng!A2</f>
        <v xml:space="preserve">Phương án bồi thường, hỗ trợ khi Nhà nước thu hồi đất để thực hiện Dự án đường nối từ QL.38B với đường khu di tích Voi đá Ngựa đá và Khu dân cư số 5 huyện Phù Cừ                                                                                                                                                                                             </v>
      </c>
      <c r="B3" s="277"/>
      <c r="C3" s="277"/>
      <c r="D3" s="277"/>
      <c r="E3" s="277"/>
      <c r="F3" s="277"/>
      <c r="G3" s="277"/>
      <c r="H3" s="277"/>
    </row>
    <row r="4" spans="1:9" ht="24.75" customHeight="1">
      <c r="A4" s="278" t="s">
        <v>122</v>
      </c>
      <c r="B4" s="278"/>
      <c r="C4" s="278"/>
      <c r="D4" s="278"/>
      <c r="E4" s="278"/>
      <c r="F4" s="278"/>
      <c r="G4" s="278"/>
      <c r="H4" s="278"/>
    </row>
    <row r="5" spans="1:9" ht="19.5" customHeight="1">
      <c r="A5" s="286" t="str">
        <f>Tổng!A3</f>
        <v>(Kèm theo Tờ trình số: 335/TTr-KT ngày 16/10/2026 của Phòng Kinh tế xã Quang Hưng)</v>
      </c>
      <c r="B5" s="286"/>
      <c r="C5" s="286"/>
      <c r="D5" s="286"/>
      <c r="E5" s="286"/>
      <c r="F5" s="286"/>
      <c r="G5" s="286"/>
      <c r="H5" s="286"/>
      <c r="I5" s="87"/>
    </row>
    <row r="6" spans="1:9" ht="19.5" customHeight="1">
      <c r="A6" s="195"/>
      <c r="B6" s="195"/>
      <c r="C6" s="195"/>
      <c r="D6" s="195"/>
      <c r="E6" s="195"/>
      <c r="F6" s="195"/>
      <c r="G6" s="195"/>
      <c r="H6" s="195"/>
      <c r="I6" s="87"/>
    </row>
    <row r="7" spans="1:9" ht="48" customHeight="1">
      <c r="A7" s="88" t="s">
        <v>19</v>
      </c>
      <c r="B7" s="89" t="s">
        <v>58</v>
      </c>
      <c r="C7" s="89" t="s">
        <v>29</v>
      </c>
      <c r="D7" s="89" t="s">
        <v>28</v>
      </c>
      <c r="E7" s="1" t="s">
        <v>27</v>
      </c>
      <c r="F7" s="1" t="s">
        <v>59</v>
      </c>
      <c r="G7" s="89" t="s">
        <v>26</v>
      </c>
      <c r="H7" s="89" t="s">
        <v>0</v>
      </c>
    </row>
    <row r="8" spans="1:9" ht="50.1" customHeight="1">
      <c r="A8" s="127" t="s">
        <v>20</v>
      </c>
      <c r="B8" s="280" t="s">
        <v>87</v>
      </c>
      <c r="C8" s="281"/>
      <c r="D8" s="281"/>
      <c r="E8" s="282"/>
      <c r="F8" s="95"/>
      <c r="G8" s="128"/>
      <c r="H8" s="129"/>
    </row>
    <row r="9" spans="1:9" ht="50.1" customHeight="1">
      <c r="A9" s="130">
        <v>1</v>
      </c>
      <c r="B9" s="99" t="s">
        <v>88</v>
      </c>
      <c r="C9" s="100" t="s">
        <v>65</v>
      </c>
      <c r="D9" s="100">
        <f>17.8*4.8</f>
        <v>85.44</v>
      </c>
      <c r="E9" s="109">
        <v>1711123</v>
      </c>
      <c r="F9" s="110">
        <f>E9*30%</f>
        <v>513336.89999999997</v>
      </c>
      <c r="G9" s="119">
        <f>F9*D9</f>
        <v>43859504.735999994</v>
      </c>
      <c r="H9" s="129"/>
    </row>
    <row r="10" spans="1:9" ht="50.1" customHeight="1">
      <c r="A10" s="130">
        <v>2</v>
      </c>
      <c r="B10" s="99" t="s">
        <v>89</v>
      </c>
      <c r="C10" s="100" t="s">
        <v>65</v>
      </c>
      <c r="D10" s="100">
        <f>3.7*3.4</f>
        <v>12.58</v>
      </c>
      <c r="E10" s="109">
        <v>1711123</v>
      </c>
      <c r="F10" s="110">
        <f>E10*30%</f>
        <v>513336.89999999997</v>
      </c>
      <c r="G10" s="119">
        <f>F10*D10</f>
        <v>6457778.2019999996</v>
      </c>
      <c r="H10" s="129"/>
    </row>
    <row r="11" spans="1:9" ht="50.1" customHeight="1">
      <c r="A11" s="130">
        <v>3</v>
      </c>
      <c r="B11" s="107" t="s">
        <v>90</v>
      </c>
      <c r="C11" s="100" t="s">
        <v>91</v>
      </c>
      <c r="D11" s="100">
        <f>0.33*0.3*15.5</f>
        <v>1.5345</v>
      </c>
      <c r="E11" s="111">
        <v>2599362</v>
      </c>
      <c r="F11" s="110">
        <f>E11*30%</f>
        <v>779808.6</v>
      </c>
      <c r="G11" s="119">
        <f>F11*D11</f>
        <v>1196616.2966999998</v>
      </c>
      <c r="H11" s="129"/>
    </row>
    <row r="12" spans="1:9" ht="50.1" customHeight="1">
      <c r="A12" s="130">
        <v>4</v>
      </c>
      <c r="B12" s="99" t="s">
        <v>92</v>
      </c>
      <c r="C12" s="100" t="s">
        <v>91</v>
      </c>
      <c r="D12" s="100">
        <f>15.5*1.6*0.11</f>
        <v>2.7280000000000002</v>
      </c>
      <c r="E12" s="111">
        <v>2261035</v>
      </c>
      <c r="F12" s="110">
        <f>E12*30%</f>
        <v>678310.5</v>
      </c>
      <c r="G12" s="138">
        <f>F12*D12</f>
        <v>1850431.0440000002</v>
      </c>
      <c r="H12" s="129"/>
    </row>
    <row r="13" spans="1:9" ht="42" customHeight="1">
      <c r="A13" s="283" t="s">
        <v>70</v>
      </c>
      <c r="B13" s="284"/>
      <c r="C13" s="135"/>
      <c r="D13" s="135"/>
      <c r="E13" s="135"/>
      <c r="F13" s="135"/>
      <c r="G13" s="104">
        <f>SUM(G9:G12)</f>
        <v>53364330.278699994</v>
      </c>
      <c r="H13" s="136"/>
    </row>
  </sheetData>
  <mergeCells count="6">
    <mergeCell ref="A13:B13"/>
    <mergeCell ref="A2:H2"/>
    <mergeCell ref="A3:H3"/>
    <mergeCell ref="A4:H4"/>
    <mergeCell ref="A5:H5"/>
    <mergeCell ref="B8:E8"/>
  </mergeCell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14"/>
  <sheetViews>
    <sheetView view="pageBreakPreview" topLeftCell="A9" zoomScale="70" zoomScaleNormal="100" zoomScaleSheetLayoutView="70" workbookViewId="0">
      <selection activeCell="B23" sqref="B23"/>
    </sheetView>
  </sheetViews>
  <sheetFormatPr defaultRowHeight="15"/>
  <cols>
    <col min="1" max="1" width="8" customWidth="1"/>
    <col min="2" max="2" width="66.28515625" customWidth="1"/>
    <col min="3" max="3" width="13.28515625" customWidth="1"/>
    <col min="4" max="4" width="12.7109375" customWidth="1"/>
    <col min="5" max="6" width="14" customWidth="1"/>
    <col min="7" max="7" width="20.28515625" customWidth="1"/>
    <col min="8" max="8" width="25.5703125" customWidth="1"/>
    <col min="257" max="257" width="8" customWidth="1"/>
    <col min="258" max="258" width="57.140625" customWidth="1"/>
    <col min="259" max="259" width="13.28515625" customWidth="1"/>
    <col min="260" max="260" width="12.7109375" customWidth="1"/>
    <col min="261" max="262" width="14" customWidth="1"/>
    <col min="263" max="263" width="20.28515625" customWidth="1"/>
    <col min="264" max="264" width="25.5703125" customWidth="1"/>
    <col min="513" max="513" width="8" customWidth="1"/>
    <col min="514" max="514" width="57.140625" customWidth="1"/>
    <col min="515" max="515" width="13.28515625" customWidth="1"/>
    <col min="516" max="516" width="12.7109375" customWidth="1"/>
    <col min="517" max="518" width="14" customWidth="1"/>
    <col min="519" max="519" width="20.28515625" customWidth="1"/>
    <col min="520" max="520" width="25.5703125" customWidth="1"/>
    <col min="769" max="769" width="8" customWidth="1"/>
    <col min="770" max="770" width="57.140625" customWidth="1"/>
    <col min="771" max="771" width="13.28515625" customWidth="1"/>
    <col min="772" max="772" width="12.7109375" customWidth="1"/>
    <col min="773" max="774" width="14" customWidth="1"/>
    <col min="775" max="775" width="20.28515625" customWidth="1"/>
    <col min="776" max="776" width="25.5703125" customWidth="1"/>
    <col min="1025" max="1025" width="8" customWidth="1"/>
    <col min="1026" max="1026" width="57.140625" customWidth="1"/>
    <col min="1027" max="1027" width="13.28515625" customWidth="1"/>
    <col min="1028" max="1028" width="12.7109375" customWidth="1"/>
    <col min="1029" max="1030" width="14" customWidth="1"/>
    <col min="1031" max="1031" width="20.28515625" customWidth="1"/>
    <col min="1032" max="1032" width="25.5703125" customWidth="1"/>
    <col min="1281" max="1281" width="8" customWidth="1"/>
    <col min="1282" max="1282" width="57.140625" customWidth="1"/>
    <col min="1283" max="1283" width="13.28515625" customWidth="1"/>
    <col min="1284" max="1284" width="12.7109375" customWidth="1"/>
    <col min="1285" max="1286" width="14" customWidth="1"/>
    <col min="1287" max="1287" width="20.28515625" customWidth="1"/>
    <col min="1288" max="1288" width="25.5703125" customWidth="1"/>
    <col min="1537" max="1537" width="8" customWidth="1"/>
    <col min="1538" max="1538" width="57.140625" customWidth="1"/>
    <col min="1539" max="1539" width="13.28515625" customWidth="1"/>
    <col min="1540" max="1540" width="12.7109375" customWidth="1"/>
    <col min="1541" max="1542" width="14" customWidth="1"/>
    <col min="1543" max="1543" width="20.28515625" customWidth="1"/>
    <col min="1544" max="1544" width="25.5703125" customWidth="1"/>
    <col min="1793" max="1793" width="8" customWidth="1"/>
    <col min="1794" max="1794" width="57.140625" customWidth="1"/>
    <col min="1795" max="1795" width="13.28515625" customWidth="1"/>
    <col min="1796" max="1796" width="12.7109375" customWidth="1"/>
    <col min="1797" max="1798" width="14" customWidth="1"/>
    <col min="1799" max="1799" width="20.28515625" customWidth="1"/>
    <col min="1800" max="1800" width="25.5703125" customWidth="1"/>
    <col min="2049" max="2049" width="8" customWidth="1"/>
    <col min="2050" max="2050" width="57.140625" customWidth="1"/>
    <col min="2051" max="2051" width="13.28515625" customWidth="1"/>
    <col min="2052" max="2052" width="12.7109375" customWidth="1"/>
    <col min="2053" max="2054" width="14" customWidth="1"/>
    <col min="2055" max="2055" width="20.28515625" customWidth="1"/>
    <col min="2056" max="2056" width="25.5703125" customWidth="1"/>
    <col min="2305" max="2305" width="8" customWidth="1"/>
    <col min="2306" max="2306" width="57.140625" customWidth="1"/>
    <col min="2307" max="2307" width="13.28515625" customWidth="1"/>
    <col min="2308" max="2308" width="12.7109375" customWidth="1"/>
    <col min="2309" max="2310" width="14" customWidth="1"/>
    <col min="2311" max="2311" width="20.28515625" customWidth="1"/>
    <col min="2312" max="2312" width="25.5703125" customWidth="1"/>
    <col min="2561" max="2561" width="8" customWidth="1"/>
    <col min="2562" max="2562" width="57.140625" customWidth="1"/>
    <col min="2563" max="2563" width="13.28515625" customWidth="1"/>
    <col min="2564" max="2564" width="12.7109375" customWidth="1"/>
    <col min="2565" max="2566" width="14" customWidth="1"/>
    <col min="2567" max="2567" width="20.28515625" customWidth="1"/>
    <col min="2568" max="2568" width="25.5703125" customWidth="1"/>
    <col min="2817" max="2817" width="8" customWidth="1"/>
    <col min="2818" max="2818" width="57.140625" customWidth="1"/>
    <col min="2819" max="2819" width="13.28515625" customWidth="1"/>
    <col min="2820" max="2820" width="12.7109375" customWidth="1"/>
    <col min="2821" max="2822" width="14" customWidth="1"/>
    <col min="2823" max="2823" width="20.28515625" customWidth="1"/>
    <col min="2824" max="2824" width="25.5703125" customWidth="1"/>
    <col min="3073" max="3073" width="8" customWidth="1"/>
    <col min="3074" max="3074" width="57.140625" customWidth="1"/>
    <col min="3075" max="3075" width="13.28515625" customWidth="1"/>
    <col min="3076" max="3076" width="12.7109375" customWidth="1"/>
    <col min="3077" max="3078" width="14" customWidth="1"/>
    <col min="3079" max="3079" width="20.28515625" customWidth="1"/>
    <col min="3080" max="3080" width="25.5703125" customWidth="1"/>
    <col min="3329" max="3329" width="8" customWidth="1"/>
    <col min="3330" max="3330" width="57.140625" customWidth="1"/>
    <col min="3331" max="3331" width="13.28515625" customWidth="1"/>
    <col min="3332" max="3332" width="12.7109375" customWidth="1"/>
    <col min="3333" max="3334" width="14" customWidth="1"/>
    <col min="3335" max="3335" width="20.28515625" customWidth="1"/>
    <col min="3336" max="3336" width="25.5703125" customWidth="1"/>
    <col min="3585" max="3585" width="8" customWidth="1"/>
    <col min="3586" max="3586" width="57.140625" customWidth="1"/>
    <col min="3587" max="3587" width="13.28515625" customWidth="1"/>
    <col min="3588" max="3588" width="12.7109375" customWidth="1"/>
    <col min="3589" max="3590" width="14" customWidth="1"/>
    <col min="3591" max="3591" width="20.28515625" customWidth="1"/>
    <col min="3592" max="3592" width="25.5703125" customWidth="1"/>
    <col min="3841" max="3841" width="8" customWidth="1"/>
    <col min="3842" max="3842" width="57.140625" customWidth="1"/>
    <col min="3843" max="3843" width="13.28515625" customWidth="1"/>
    <col min="3844" max="3844" width="12.7109375" customWidth="1"/>
    <col min="3845" max="3846" width="14" customWidth="1"/>
    <col min="3847" max="3847" width="20.28515625" customWidth="1"/>
    <col min="3848" max="3848" width="25.5703125" customWidth="1"/>
    <col min="4097" max="4097" width="8" customWidth="1"/>
    <col min="4098" max="4098" width="57.140625" customWidth="1"/>
    <col min="4099" max="4099" width="13.28515625" customWidth="1"/>
    <col min="4100" max="4100" width="12.7109375" customWidth="1"/>
    <col min="4101" max="4102" width="14" customWidth="1"/>
    <col min="4103" max="4103" width="20.28515625" customWidth="1"/>
    <col min="4104" max="4104" width="25.5703125" customWidth="1"/>
    <col min="4353" max="4353" width="8" customWidth="1"/>
    <col min="4354" max="4354" width="57.140625" customWidth="1"/>
    <col min="4355" max="4355" width="13.28515625" customWidth="1"/>
    <col min="4356" max="4356" width="12.7109375" customWidth="1"/>
    <col min="4357" max="4358" width="14" customWidth="1"/>
    <col min="4359" max="4359" width="20.28515625" customWidth="1"/>
    <col min="4360" max="4360" width="25.5703125" customWidth="1"/>
    <col min="4609" max="4609" width="8" customWidth="1"/>
    <col min="4610" max="4610" width="57.140625" customWidth="1"/>
    <col min="4611" max="4611" width="13.28515625" customWidth="1"/>
    <col min="4612" max="4612" width="12.7109375" customWidth="1"/>
    <col min="4613" max="4614" width="14" customWidth="1"/>
    <col min="4615" max="4615" width="20.28515625" customWidth="1"/>
    <col min="4616" max="4616" width="25.5703125" customWidth="1"/>
    <col min="4865" max="4865" width="8" customWidth="1"/>
    <col min="4866" max="4866" width="57.140625" customWidth="1"/>
    <col min="4867" max="4867" width="13.28515625" customWidth="1"/>
    <col min="4868" max="4868" width="12.7109375" customWidth="1"/>
    <col min="4869" max="4870" width="14" customWidth="1"/>
    <col min="4871" max="4871" width="20.28515625" customWidth="1"/>
    <col min="4872" max="4872" width="25.5703125" customWidth="1"/>
    <col min="5121" max="5121" width="8" customWidth="1"/>
    <col min="5122" max="5122" width="57.140625" customWidth="1"/>
    <col min="5123" max="5123" width="13.28515625" customWidth="1"/>
    <col min="5124" max="5124" width="12.7109375" customWidth="1"/>
    <col min="5125" max="5126" width="14" customWidth="1"/>
    <col min="5127" max="5127" width="20.28515625" customWidth="1"/>
    <col min="5128" max="5128" width="25.5703125" customWidth="1"/>
    <col min="5377" max="5377" width="8" customWidth="1"/>
    <col min="5378" max="5378" width="57.140625" customWidth="1"/>
    <col min="5379" max="5379" width="13.28515625" customWidth="1"/>
    <col min="5380" max="5380" width="12.7109375" customWidth="1"/>
    <col min="5381" max="5382" width="14" customWidth="1"/>
    <col min="5383" max="5383" width="20.28515625" customWidth="1"/>
    <col min="5384" max="5384" width="25.5703125" customWidth="1"/>
    <col min="5633" max="5633" width="8" customWidth="1"/>
    <col min="5634" max="5634" width="57.140625" customWidth="1"/>
    <col min="5635" max="5635" width="13.28515625" customWidth="1"/>
    <col min="5636" max="5636" width="12.7109375" customWidth="1"/>
    <col min="5637" max="5638" width="14" customWidth="1"/>
    <col min="5639" max="5639" width="20.28515625" customWidth="1"/>
    <col min="5640" max="5640" width="25.5703125" customWidth="1"/>
    <col min="5889" max="5889" width="8" customWidth="1"/>
    <col min="5890" max="5890" width="57.140625" customWidth="1"/>
    <col min="5891" max="5891" width="13.28515625" customWidth="1"/>
    <col min="5892" max="5892" width="12.7109375" customWidth="1"/>
    <col min="5893" max="5894" width="14" customWidth="1"/>
    <col min="5895" max="5895" width="20.28515625" customWidth="1"/>
    <col min="5896" max="5896" width="25.5703125" customWidth="1"/>
    <col min="6145" max="6145" width="8" customWidth="1"/>
    <col min="6146" max="6146" width="57.140625" customWidth="1"/>
    <col min="6147" max="6147" width="13.28515625" customWidth="1"/>
    <col min="6148" max="6148" width="12.7109375" customWidth="1"/>
    <col min="6149" max="6150" width="14" customWidth="1"/>
    <col min="6151" max="6151" width="20.28515625" customWidth="1"/>
    <col min="6152" max="6152" width="25.5703125" customWidth="1"/>
    <col min="6401" max="6401" width="8" customWidth="1"/>
    <col min="6402" max="6402" width="57.140625" customWidth="1"/>
    <col min="6403" max="6403" width="13.28515625" customWidth="1"/>
    <col min="6404" max="6404" width="12.7109375" customWidth="1"/>
    <col min="6405" max="6406" width="14" customWidth="1"/>
    <col min="6407" max="6407" width="20.28515625" customWidth="1"/>
    <col min="6408" max="6408" width="25.5703125" customWidth="1"/>
    <col min="6657" max="6657" width="8" customWidth="1"/>
    <col min="6658" max="6658" width="57.140625" customWidth="1"/>
    <col min="6659" max="6659" width="13.28515625" customWidth="1"/>
    <col min="6660" max="6660" width="12.7109375" customWidth="1"/>
    <col min="6661" max="6662" width="14" customWidth="1"/>
    <col min="6663" max="6663" width="20.28515625" customWidth="1"/>
    <col min="6664" max="6664" width="25.5703125" customWidth="1"/>
    <col min="6913" max="6913" width="8" customWidth="1"/>
    <col min="6914" max="6914" width="57.140625" customWidth="1"/>
    <col min="6915" max="6915" width="13.28515625" customWidth="1"/>
    <col min="6916" max="6916" width="12.7109375" customWidth="1"/>
    <col min="6917" max="6918" width="14" customWidth="1"/>
    <col min="6919" max="6919" width="20.28515625" customWidth="1"/>
    <col min="6920" max="6920" width="25.5703125" customWidth="1"/>
    <col min="7169" max="7169" width="8" customWidth="1"/>
    <col min="7170" max="7170" width="57.140625" customWidth="1"/>
    <col min="7171" max="7171" width="13.28515625" customWidth="1"/>
    <col min="7172" max="7172" width="12.7109375" customWidth="1"/>
    <col min="7173" max="7174" width="14" customWidth="1"/>
    <col min="7175" max="7175" width="20.28515625" customWidth="1"/>
    <col min="7176" max="7176" width="25.5703125" customWidth="1"/>
    <col min="7425" max="7425" width="8" customWidth="1"/>
    <col min="7426" max="7426" width="57.140625" customWidth="1"/>
    <col min="7427" max="7427" width="13.28515625" customWidth="1"/>
    <col min="7428" max="7428" width="12.7109375" customWidth="1"/>
    <col min="7429" max="7430" width="14" customWidth="1"/>
    <col min="7431" max="7431" width="20.28515625" customWidth="1"/>
    <col min="7432" max="7432" width="25.5703125" customWidth="1"/>
    <col min="7681" max="7681" width="8" customWidth="1"/>
    <col min="7682" max="7682" width="57.140625" customWidth="1"/>
    <col min="7683" max="7683" width="13.28515625" customWidth="1"/>
    <col min="7684" max="7684" width="12.7109375" customWidth="1"/>
    <col min="7685" max="7686" width="14" customWidth="1"/>
    <col min="7687" max="7687" width="20.28515625" customWidth="1"/>
    <col min="7688" max="7688" width="25.5703125" customWidth="1"/>
    <col min="7937" max="7937" width="8" customWidth="1"/>
    <col min="7938" max="7938" width="57.140625" customWidth="1"/>
    <col min="7939" max="7939" width="13.28515625" customWidth="1"/>
    <col min="7940" max="7940" width="12.7109375" customWidth="1"/>
    <col min="7941" max="7942" width="14" customWidth="1"/>
    <col min="7943" max="7943" width="20.28515625" customWidth="1"/>
    <col min="7944" max="7944" width="25.5703125" customWidth="1"/>
    <col min="8193" max="8193" width="8" customWidth="1"/>
    <col min="8194" max="8194" width="57.140625" customWidth="1"/>
    <col min="8195" max="8195" width="13.28515625" customWidth="1"/>
    <col min="8196" max="8196" width="12.7109375" customWidth="1"/>
    <col min="8197" max="8198" width="14" customWidth="1"/>
    <col min="8199" max="8199" width="20.28515625" customWidth="1"/>
    <col min="8200" max="8200" width="25.5703125" customWidth="1"/>
    <col min="8449" max="8449" width="8" customWidth="1"/>
    <col min="8450" max="8450" width="57.140625" customWidth="1"/>
    <col min="8451" max="8451" width="13.28515625" customWidth="1"/>
    <col min="8452" max="8452" width="12.7109375" customWidth="1"/>
    <col min="8453" max="8454" width="14" customWidth="1"/>
    <col min="8455" max="8455" width="20.28515625" customWidth="1"/>
    <col min="8456" max="8456" width="25.5703125" customWidth="1"/>
    <col min="8705" max="8705" width="8" customWidth="1"/>
    <col min="8706" max="8706" width="57.140625" customWidth="1"/>
    <col min="8707" max="8707" width="13.28515625" customWidth="1"/>
    <col min="8708" max="8708" width="12.7109375" customWidth="1"/>
    <col min="8709" max="8710" width="14" customWidth="1"/>
    <col min="8711" max="8711" width="20.28515625" customWidth="1"/>
    <col min="8712" max="8712" width="25.5703125" customWidth="1"/>
    <col min="8961" max="8961" width="8" customWidth="1"/>
    <col min="8962" max="8962" width="57.140625" customWidth="1"/>
    <col min="8963" max="8963" width="13.28515625" customWidth="1"/>
    <col min="8964" max="8964" width="12.7109375" customWidth="1"/>
    <col min="8965" max="8966" width="14" customWidth="1"/>
    <col min="8967" max="8967" width="20.28515625" customWidth="1"/>
    <col min="8968" max="8968" width="25.5703125" customWidth="1"/>
    <col min="9217" max="9217" width="8" customWidth="1"/>
    <col min="9218" max="9218" width="57.140625" customWidth="1"/>
    <col min="9219" max="9219" width="13.28515625" customWidth="1"/>
    <col min="9220" max="9220" width="12.7109375" customWidth="1"/>
    <col min="9221" max="9222" width="14" customWidth="1"/>
    <col min="9223" max="9223" width="20.28515625" customWidth="1"/>
    <col min="9224" max="9224" width="25.5703125" customWidth="1"/>
    <col min="9473" max="9473" width="8" customWidth="1"/>
    <col min="9474" max="9474" width="57.140625" customWidth="1"/>
    <col min="9475" max="9475" width="13.28515625" customWidth="1"/>
    <col min="9476" max="9476" width="12.7109375" customWidth="1"/>
    <col min="9477" max="9478" width="14" customWidth="1"/>
    <col min="9479" max="9479" width="20.28515625" customWidth="1"/>
    <col min="9480" max="9480" width="25.5703125" customWidth="1"/>
    <col min="9729" max="9729" width="8" customWidth="1"/>
    <col min="9730" max="9730" width="57.140625" customWidth="1"/>
    <col min="9731" max="9731" width="13.28515625" customWidth="1"/>
    <col min="9732" max="9732" width="12.7109375" customWidth="1"/>
    <col min="9733" max="9734" width="14" customWidth="1"/>
    <col min="9735" max="9735" width="20.28515625" customWidth="1"/>
    <col min="9736" max="9736" width="25.5703125" customWidth="1"/>
    <col min="9985" max="9985" width="8" customWidth="1"/>
    <col min="9986" max="9986" width="57.140625" customWidth="1"/>
    <col min="9987" max="9987" width="13.28515625" customWidth="1"/>
    <col min="9988" max="9988" width="12.7109375" customWidth="1"/>
    <col min="9989" max="9990" width="14" customWidth="1"/>
    <col min="9991" max="9991" width="20.28515625" customWidth="1"/>
    <col min="9992" max="9992" width="25.5703125" customWidth="1"/>
    <col min="10241" max="10241" width="8" customWidth="1"/>
    <col min="10242" max="10242" width="57.140625" customWidth="1"/>
    <col min="10243" max="10243" width="13.28515625" customWidth="1"/>
    <col min="10244" max="10244" width="12.7109375" customWidth="1"/>
    <col min="10245" max="10246" width="14" customWidth="1"/>
    <col min="10247" max="10247" width="20.28515625" customWidth="1"/>
    <col min="10248" max="10248" width="25.5703125" customWidth="1"/>
    <col min="10497" max="10497" width="8" customWidth="1"/>
    <col min="10498" max="10498" width="57.140625" customWidth="1"/>
    <col min="10499" max="10499" width="13.28515625" customWidth="1"/>
    <col min="10500" max="10500" width="12.7109375" customWidth="1"/>
    <col min="10501" max="10502" width="14" customWidth="1"/>
    <col min="10503" max="10503" width="20.28515625" customWidth="1"/>
    <col min="10504" max="10504" width="25.5703125" customWidth="1"/>
    <col min="10753" max="10753" width="8" customWidth="1"/>
    <col min="10754" max="10754" width="57.140625" customWidth="1"/>
    <col min="10755" max="10755" width="13.28515625" customWidth="1"/>
    <col min="10756" max="10756" width="12.7109375" customWidth="1"/>
    <col min="10757" max="10758" width="14" customWidth="1"/>
    <col min="10759" max="10759" width="20.28515625" customWidth="1"/>
    <col min="10760" max="10760" width="25.5703125" customWidth="1"/>
    <col min="11009" max="11009" width="8" customWidth="1"/>
    <col min="11010" max="11010" width="57.140625" customWidth="1"/>
    <col min="11011" max="11011" width="13.28515625" customWidth="1"/>
    <col min="11012" max="11012" width="12.7109375" customWidth="1"/>
    <col min="11013" max="11014" width="14" customWidth="1"/>
    <col min="11015" max="11015" width="20.28515625" customWidth="1"/>
    <col min="11016" max="11016" width="25.5703125" customWidth="1"/>
    <col min="11265" max="11265" width="8" customWidth="1"/>
    <col min="11266" max="11266" width="57.140625" customWidth="1"/>
    <col min="11267" max="11267" width="13.28515625" customWidth="1"/>
    <col min="11268" max="11268" width="12.7109375" customWidth="1"/>
    <col min="11269" max="11270" width="14" customWidth="1"/>
    <col min="11271" max="11271" width="20.28515625" customWidth="1"/>
    <col min="11272" max="11272" width="25.5703125" customWidth="1"/>
    <col min="11521" max="11521" width="8" customWidth="1"/>
    <col min="11522" max="11522" width="57.140625" customWidth="1"/>
    <col min="11523" max="11523" width="13.28515625" customWidth="1"/>
    <col min="11524" max="11524" width="12.7109375" customWidth="1"/>
    <col min="11525" max="11526" width="14" customWidth="1"/>
    <col min="11527" max="11527" width="20.28515625" customWidth="1"/>
    <col min="11528" max="11528" width="25.5703125" customWidth="1"/>
    <col min="11777" max="11777" width="8" customWidth="1"/>
    <col min="11778" max="11778" width="57.140625" customWidth="1"/>
    <col min="11779" max="11779" width="13.28515625" customWidth="1"/>
    <col min="11780" max="11780" width="12.7109375" customWidth="1"/>
    <col min="11781" max="11782" width="14" customWidth="1"/>
    <col min="11783" max="11783" width="20.28515625" customWidth="1"/>
    <col min="11784" max="11784" width="25.5703125" customWidth="1"/>
    <col min="12033" max="12033" width="8" customWidth="1"/>
    <col min="12034" max="12034" width="57.140625" customWidth="1"/>
    <col min="12035" max="12035" width="13.28515625" customWidth="1"/>
    <col min="12036" max="12036" width="12.7109375" customWidth="1"/>
    <col min="12037" max="12038" width="14" customWidth="1"/>
    <col min="12039" max="12039" width="20.28515625" customWidth="1"/>
    <col min="12040" max="12040" width="25.5703125" customWidth="1"/>
    <col min="12289" max="12289" width="8" customWidth="1"/>
    <col min="12290" max="12290" width="57.140625" customWidth="1"/>
    <col min="12291" max="12291" width="13.28515625" customWidth="1"/>
    <col min="12292" max="12292" width="12.7109375" customWidth="1"/>
    <col min="12293" max="12294" width="14" customWidth="1"/>
    <col min="12295" max="12295" width="20.28515625" customWidth="1"/>
    <col min="12296" max="12296" width="25.5703125" customWidth="1"/>
    <col min="12545" max="12545" width="8" customWidth="1"/>
    <col min="12546" max="12546" width="57.140625" customWidth="1"/>
    <col min="12547" max="12547" width="13.28515625" customWidth="1"/>
    <col min="12548" max="12548" width="12.7109375" customWidth="1"/>
    <col min="12549" max="12550" width="14" customWidth="1"/>
    <col min="12551" max="12551" width="20.28515625" customWidth="1"/>
    <col min="12552" max="12552" width="25.5703125" customWidth="1"/>
    <col min="12801" max="12801" width="8" customWidth="1"/>
    <col min="12802" max="12802" width="57.140625" customWidth="1"/>
    <col min="12803" max="12803" width="13.28515625" customWidth="1"/>
    <col min="12804" max="12804" width="12.7109375" customWidth="1"/>
    <col min="12805" max="12806" width="14" customWidth="1"/>
    <col min="12807" max="12807" width="20.28515625" customWidth="1"/>
    <col min="12808" max="12808" width="25.5703125" customWidth="1"/>
    <col min="13057" max="13057" width="8" customWidth="1"/>
    <col min="13058" max="13058" width="57.140625" customWidth="1"/>
    <col min="13059" max="13059" width="13.28515625" customWidth="1"/>
    <col min="13060" max="13060" width="12.7109375" customWidth="1"/>
    <col min="13061" max="13062" width="14" customWidth="1"/>
    <col min="13063" max="13063" width="20.28515625" customWidth="1"/>
    <col min="13064" max="13064" width="25.5703125" customWidth="1"/>
    <col min="13313" max="13313" width="8" customWidth="1"/>
    <col min="13314" max="13314" width="57.140625" customWidth="1"/>
    <col min="13315" max="13315" width="13.28515625" customWidth="1"/>
    <col min="13316" max="13316" width="12.7109375" customWidth="1"/>
    <col min="13317" max="13318" width="14" customWidth="1"/>
    <col min="13319" max="13319" width="20.28515625" customWidth="1"/>
    <col min="13320" max="13320" width="25.5703125" customWidth="1"/>
    <col min="13569" max="13569" width="8" customWidth="1"/>
    <col min="13570" max="13570" width="57.140625" customWidth="1"/>
    <col min="13571" max="13571" width="13.28515625" customWidth="1"/>
    <col min="13572" max="13572" width="12.7109375" customWidth="1"/>
    <col min="13573" max="13574" width="14" customWidth="1"/>
    <col min="13575" max="13575" width="20.28515625" customWidth="1"/>
    <col min="13576" max="13576" width="25.5703125" customWidth="1"/>
    <col min="13825" max="13825" width="8" customWidth="1"/>
    <col min="13826" max="13826" width="57.140625" customWidth="1"/>
    <col min="13827" max="13827" width="13.28515625" customWidth="1"/>
    <col min="13828" max="13828" width="12.7109375" customWidth="1"/>
    <col min="13829" max="13830" width="14" customWidth="1"/>
    <col min="13831" max="13831" width="20.28515625" customWidth="1"/>
    <col min="13832" max="13832" width="25.5703125" customWidth="1"/>
    <col min="14081" max="14081" width="8" customWidth="1"/>
    <col min="14082" max="14082" width="57.140625" customWidth="1"/>
    <col min="14083" max="14083" width="13.28515625" customWidth="1"/>
    <col min="14084" max="14084" width="12.7109375" customWidth="1"/>
    <col min="14085" max="14086" width="14" customWidth="1"/>
    <col min="14087" max="14087" width="20.28515625" customWidth="1"/>
    <col min="14088" max="14088" width="25.5703125" customWidth="1"/>
    <col min="14337" max="14337" width="8" customWidth="1"/>
    <col min="14338" max="14338" width="57.140625" customWidth="1"/>
    <col min="14339" max="14339" width="13.28515625" customWidth="1"/>
    <col min="14340" max="14340" width="12.7109375" customWidth="1"/>
    <col min="14341" max="14342" width="14" customWidth="1"/>
    <col min="14343" max="14343" width="20.28515625" customWidth="1"/>
    <col min="14344" max="14344" width="25.5703125" customWidth="1"/>
    <col min="14593" max="14593" width="8" customWidth="1"/>
    <col min="14594" max="14594" width="57.140625" customWidth="1"/>
    <col min="14595" max="14595" width="13.28515625" customWidth="1"/>
    <col min="14596" max="14596" width="12.7109375" customWidth="1"/>
    <col min="14597" max="14598" width="14" customWidth="1"/>
    <col min="14599" max="14599" width="20.28515625" customWidth="1"/>
    <col min="14600" max="14600" width="25.5703125" customWidth="1"/>
    <col min="14849" max="14849" width="8" customWidth="1"/>
    <col min="14850" max="14850" width="57.140625" customWidth="1"/>
    <col min="14851" max="14851" width="13.28515625" customWidth="1"/>
    <col min="14852" max="14852" width="12.7109375" customWidth="1"/>
    <col min="14853" max="14854" width="14" customWidth="1"/>
    <col min="14855" max="14855" width="20.28515625" customWidth="1"/>
    <col min="14856" max="14856" width="25.5703125" customWidth="1"/>
    <col min="15105" max="15105" width="8" customWidth="1"/>
    <col min="15106" max="15106" width="57.140625" customWidth="1"/>
    <col min="15107" max="15107" width="13.28515625" customWidth="1"/>
    <col min="15108" max="15108" width="12.7109375" customWidth="1"/>
    <col min="15109" max="15110" width="14" customWidth="1"/>
    <col min="15111" max="15111" width="20.28515625" customWidth="1"/>
    <col min="15112" max="15112" width="25.5703125" customWidth="1"/>
    <col min="15361" max="15361" width="8" customWidth="1"/>
    <col min="15362" max="15362" width="57.140625" customWidth="1"/>
    <col min="15363" max="15363" width="13.28515625" customWidth="1"/>
    <col min="15364" max="15364" width="12.7109375" customWidth="1"/>
    <col min="15365" max="15366" width="14" customWidth="1"/>
    <col min="15367" max="15367" width="20.28515625" customWidth="1"/>
    <col min="15368" max="15368" width="25.5703125" customWidth="1"/>
    <col min="15617" max="15617" width="8" customWidth="1"/>
    <col min="15618" max="15618" width="57.140625" customWidth="1"/>
    <col min="15619" max="15619" width="13.28515625" customWidth="1"/>
    <col min="15620" max="15620" width="12.7109375" customWidth="1"/>
    <col min="15621" max="15622" width="14" customWidth="1"/>
    <col min="15623" max="15623" width="20.28515625" customWidth="1"/>
    <col min="15624" max="15624" width="25.5703125" customWidth="1"/>
    <col min="15873" max="15873" width="8" customWidth="1"/>
    <col min="15874" max="15874" width="57.140625" customWidth="1"/>
    <col min="15875" max="15875" width="13.28515625" customWidth="1"/>
    <col min="15876" max="15876" width="12.7109375" customWidth="1"/>
    <col min="15877" max="15878" width="14" customWidth="1"/>
    <col min="15879" max="15879" width="20.28515625" customWidth="1"/>
    <col min="15880" max="15880" width="25.5703125" customWidth="1"/>
    <col min="16129" max="16129" width="8" customWidth="1"/>
    <col min="16130" max="16130" width="57.140625" customWidth="1"/>
    <col min="16131" max="16131" width="13.28515625" customWidth="1"/>
    <col min="16132" max="16132" width="12.7109375" customWidth="1"/>
    <col min="16133" max="16134" width="14" customWidth="1"/>
    <col min="16135" max="16135" width="20.28515625" customWidth="1"/>
    <col min="16136" max="16136" width="25.5703125" customWidth="1"/>
  </cols>
  <sheetData>
    <row r="2" spans="1:16" ht="26.25" customHeight="1">
      <c r="A2" s="285" t="s">
        <v>161</v>
      </c>
      <c r="B2" s="285"/>
      <c r="C2" s="285"/>
      <c r="D2" s="285"/>
      <c r="E2" s="285"/>
      <c r="F2" s="285"/>
      <c r="G2" s="285"/>
      <c r="H2" s="285"/>
    </row>
    <row r="3" spans="1:16" ht="37.5" customHeight="1">
      <c r="A3" s="277" t="str">
        <f>Tổng!A2</f>
        <v xml:space="preserve">Phương án bồi thường, hỗ trợ khi Nhà nước thu hồi đất để thực hiện Dự án đường nối từ QL.38B với đường khu di tích Voi đá Ngựa đá và Khu dân cư số 5 huyện Phù Cừ                                                                                                                                                                                             </v>
      </c>
      <c r="B3" s="277"/>
      <c r="C3" s="277"/>
      <c r="D3" s="277"/>
      <c r="E3" s="277"/>
      <c r="F3" s="277"/>
      <c r="G3" s="277"/>
      <c r="H3" s="277"/>
    </row>
    <row r="4" spans="1:16" ht="24.75" customHeight="1">
      <c r="A4" s="289" t="s">
        <v>121</v>
      </c>
      <c r="B4" s="289"/>
      <c r="C4" s="289"/>
      <c r="D4" s="289"/>
      <c r="E4" s="289"/>
      <c r="F4" s="289"/>
      <c r="G4" s="289"/>
      <c r="H4" s="289"/>
    </row>
    <row r="5" spans="1:16" ht="19.5" customHeight="1">
      <c r="A5" s="286" t="str">
        <f>Tổng!A3</f>
        <v>(Kèm theo Tờ trình số: 335/TTr-KT ngày 16/10/2026 của Phòng Kinh tế xã Quang Hưng)</v>
      </c>
      <c r="B5" s="286"/>
      <c r="C5" s="286"/>
      <c r="D5" s="286"/>
      <c r="E5" s="286"/>
      <c r="F5" s="286"/>
      <c r="G5" s="286"/>
      <c r="H5" s="286"/>
      <c r="I5" s="87"/>
      <c r="J5" s="87"/>
      <c r="K5" s="87"/>
      <c r="L5" s="87"/>
      <c r="M5" s="87"/>
      <c r="N5" s="87"/>
      <c r="O5" s="87"/>
      <c r="P5" s="87"/>
    </row>
    <row r="6" spans="1:16" ht="19.5" customHeight="1">
      <c r="A6" s="195"/>
      <c r="B6" s="195"/>
      <c r="C6" s="195"/>
      <c r="D6" s="195"/>
      <c r="E6" s="195"/>
      <c r="F6" s="195"/>
      <c r="G6" s="195"/>
      <c r="H6" s="195"/>
      <c r="I6" s="87"/>
      <c r="J6" s="87"/>
      <c r="K6" s="87"/>
      <c r="L6" s="87"/>
      <c r="M6" s="87"/>
      <c r="N6" s="87"/>
      <c r="O6" s="87"/>
      <c r="P6" s="87"/>
    </row>
    <row r="7" spans="1:16" ht="66" customHeight="1">
      <c r="A7" s="88" t="s">
        <v>19</v>
      </c>
      <c r="B7" s="89" t="s">
        <v>58</v>
      </c>
      <c r="C7" s="89" t="s">
        <v>29</v>
      </c>
      <c r="D7" s="89" t="s">
        <v>28</v>
      </c>
      <c r="E7" s="1" t="s">
        <v>27</v>
      </c>
      <c r="F7" s="1" t="s">
        <v>59</v>
      </c>
      <c r="G7" s="89" t="s">
        <v>26</v>
      </c>
      <c r="H7" s="89" t="s">
        <v>0</v>
      </c>
      <c r="I7" s="90"/>
      <c r="J7" s="91"/>
      <c r="K7" s="92"/>
      <c r="L7" s="93"/>
      <c r="M7" s="93"/>
    </row>
    <row r="8" spans="1:16" ht="50.1" customHeight="1">
      <c r="A8" s="88" t="s">
        <v>20</v>
      </c>
      <c r="B8" s="280" t="s">
        <v>63</v>
      </c>
      <c r="C8" s="281"/>
      <c r="D8" s="281"/>
      <c r="E8" s="282"/>
      <c r="F8" s="95"/>
      <c r="G8" s="137"/>
      <c r="H8" s="89"/>
    </row>
    <row r="9" spans="1:16" ht="50.1" customHeight="1">
      <c r="A9" s="130">
        <v>1</v>
      </c>
      <c r="B9" s="99" t="s">
        <v>64</v>
      </c>
      <c r="C9" s="100" t="s">
        <v>65</v>
      </c>
      <c r="D9" s="100">
        <f>9.5*3.3</f>
        <v>31.349999999999998</v>
      </c>
      <c r="E9" s="106">
        <v>2033079</v>
      </c>
      <c r="F9" s="106">
        <f>E9*30%</f>
        <v>609923.69999999995</v>
      </c>
      <c r="G9" s="119">
        <f>F9*D9</f>
        <v>19121107.994999997</v>
      </c>
      <c r="H9" s="89"/>
    </row>
    <row r="10" spans="1:16" ht="50.1" customHeight="1">
      <c r="A10" s="130">
        <v>2</v>
      </c>
      <c r="B10" s="99" t="s">
        <v>66</v>
      </c>
      <c r="C10" s="100" t="s">
        <v>65</v>
      </c>
      <c r="D10" s="100">
        <f>9.2*3.3</f>
        <v>30.359999999999996</v>
      </c>
      <c r="E10" s="106">
        <v>2033079</v>
      </c>
      <c r="F10" s="106">
        <f>E10*30%</f>
        <v>609923.69999999995</v>
      </c>
      <c r="G10" s="119">
        <f>F10*D10</f>
        <v>18517283.531999998</v>
      </c>
      <c r="H10" s="89"/>
    </row>
    <row r="11" spans="1:16" ht="50.1" customHeight="1">
      <c r="A11" s="130">
        <v>3</v>
      </c>
      <c r="B11" s="99" t="s">
        <v>67</v>
      </c>
      <c r="C11" s="100" t="s">
        <v>65</v>
      </c>
      <c r="D11" s="100">
        <f>14.8*3.3</f>
        <v>48.839999999999996</v>
      </c>
      <c r="E11" s="106">
        <v>2033079</v>
      </c>
      <c r="F11" s="106">
        <f>E11*30%</f>
        <v>609923.69999999995</v>
      </c>
      <c r="G11" s="119">
        <f>F11*D11</f>
        <v>29788673.507999994</v>
      </c>
      <c r="H11" s="89"/>
    </row>
    <row r="12" spans="1:16" ht="50.1" customHeight="1">
      <c r="A12" s="130">
        <v>4</v>
      </c>
      <c r="B12" s="99" t="s">
        <v>68</v>
      </c>
      <c r="C12" s="100" t="s">
        <v>65</v>
      </c>
      <c r="D12" s="100">
        <f>3*3.3</f>
        <v>9.8999999999999986</v>
      </c>
      <c r="E12" s="106">
        <v>2033079</v>
      </c>
      <c r="F12" s="106">
        <f>E12*30%</f>
        <v>609923.69999999995</v>
      </c>
      <c r="G12" s="119">
        <f>F12*D12</f>
        <v>6038244.629999999</v>
      </c>
      <c r="H12" s="89"/>
    </row>
    <row r="13" spans="1:16" ht="42" customHeight="1">
      <c r="A13" s="130">
        <v>5</v>
      </c>
      <c r="B13" s="99" t="s">
        <v>69</v>
      </c>
      <c r="C13" s="100" t="s">
        <v>65</v>
      </c>
      <c r="D13" s="100">
        <f>9.2*3.3</f>
        <v>30.359999999999996</v>
      </c>
      <c r="E13" s="106">
        <v>320036</v>
      </c>
      <c r="F13" s="106">
        <f>E13*30%</f>
        <v>96010.8</v>
      </c>
      <c r="G13" s="119">
        <f>F13*D13</f>
        <v>2914887.8879999998</v>
      </c>
      <c r="H13" s="89"/>
    </row>
    <row r="14" spans="1:16" ht="33" customHeight="1">
      <c r="A14" s="287" t="s">
        <v>70</v>
      </c>
      <c r="B14" s="288"/>
      <c r="C14" s="139"/>
      <c r="D14" s="139"/>
      <c r="E14" s="139"/>
      <c r="F14" s="139"/>
      <c r="G14" s="140">
        <f>SUM(G9:G13)</f>
        <v>76380197.552999988</v>
      </c>
      <c r="H14" s="141"/>
    </row>
  </sheetData>
  <mergeCells count="6">
    <mergeCell ref="A14:B14"/>
    <mergeCell ref="A2:H2"/>
    <mergeCell ref="A3:H3"/>
    <mergeCell ref="A4:H4"/>
    <mergeCell ref="A5:H5"/>
    <mergeCell ref="B8:E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4"/>
  <sheetViews>
    <sheetView view="pageBreakPreview" topLeftCell="A16" zoomScale="70" zoomScaleNormal="100" zoomScaleSheetLayoutView="70" workbookViewId="0">
      <selection activeCell="F24" sqref="F24"/>
    </sheetView>
  </sheetViews>
  <sheetFormatPr defaultRowHeight="15"/>
  <cols>
    <col min="1" max="1" width="8" customWidth="1"/>
    <col min="2" max="2" width="65.85546875" customWidth="1"/>
    <col min="3" max="3" width="13.28515625" customWidth="1"/>
    <col min="4" max="4" width="9" customWidth="1"/>
    <col min="5" max="5" width="14" customWidth="1"/>
    <col min="6" max="6" width="20.28515625" customWidth="1"/>
    <col min="7" max="7" width="24" customWidth="1"/>
    <col min="255" max="255" width="8" customWidth="1"/>
    <col min="256" max="256" width="57.140625" customWidth="1"/>
    <col min="257" max="257" width="13.28515625" customWidth="1"/>
    <col min="258" max="258" width="12.7109375" customWidth="1"/>
    <col min="259" max="259" width="14" customWidth="1"/>
    <col min="260" max="260" width="20.28515625" customWidth="1"/>
    <col min="261" max="261" width="25.5703125" customWidth="1"/>
    <col min="511" max="511" width="8" customWidth="1"/>
    <col min="512" max="512" width="57.140625" customWidth="1"/>
    <col min="513" max="513" width="13.28515625" customWidth="1"/>
    <col min="514" max="514" width="12.7109375" customWidth="1"/>
    <col min="515" max="515" width="14" customWidth="1"/>
    <col min="516" max="516" width="20.28515625" customWidth="1"/>
    <col min="517" max="517" width="25.5703125" customWidth="1"/>
    <col min="767" max="767" width="8" customWidth="1"/>
    <col min="768" max="768" width="57.140625" customWidth="1"/>
    <col min="769" max="769" width="13.28515625" customWidth="1"/>
    <col min="770" max="770" width="12.7109375" customWidth="1"/>
    <col min="771" max="771" width="14" customWidth="1"/>
    <col min="772" max="772" width="20.28515625" customWidth="1"/>
    <col min="773" max="773" width="25.5703125" customWidth="1"/>
    <col min="1023" max="1023" width="8" customWidth="1"/>
    <col min="1024" max="1024" width="57.140625" customWidth="1"/>
    <col min="1025" max="1025" width="13.28515625" customWidth="1"/>
    <col min="1026" max="1026" width="12.7109375" customWidth="1"/>
    <col min="1027" max="1027" width="14" customWidth="1"/>
    <col min="1028" max="1028" width="20.28515625" customWidth="1"/>
    <col min="1029" max="1029" width="25.5703125" customWidth="1"/>
    <col min="1279" max="1279" width="8" customWidth="1"/>
    <col min="1280" max="1280" width="57.140625" customWidth="1"/>
    <col min="1281" max="1281" width="13.28515625" customWidth="1"/>
    <col min="1282" max="1282" width="12.7109375" customWidth="1"/>
    <col min="1283" max="1283" width="14" customWidth="1"/>
    <col min="1284" max="1284" width="20.28515625" customWidth="1"/>
    <col min="1285" max="1285" width="25.5703125" customWidth="1"/>
    <col min="1535" max="1535" width="8" customWidth="1"/>
    <col min="1536" max="1536" width="57.140625" customWidth="1"/>
    <col min="1537" max="1537" width="13.28515625" customWidth="1"/>
    <col min="1538" max="1538" width="12.7109375" customWidth="1"/>
    <col min="1539" max="1539" width="14" customWidth="1"/>
    <col min="1540" max="1540" width="20.28515625" customWidth="1"/>
    <col min="1541" max="1541" width="25.5703125" customWidth="1"/>
    <col min="1791" max="1791" width="8" customWidth="1"/>
    <col min="1792" max="1792" width="57.140625" customWidth="1"/>
    <col min="1793" max="1793" width="13.28515625" customWidth="1"/>
    <col min="1794" max="1794" width="12.7109375" customWidth="1"/>
    <col min="1795" max="1795" width="14" customWidth="1"/>
    <col min="1796" max="1796" width="20.28515625" customWidth="1"/>
    <col min="1797" max="1797" width="25.5703125" customWidth="1"/>
    <col min="2047" max="2047" width="8" customWidth="1"/>
    <col min="2048" max="2048" width="57.140625" customWidth="1"/>
    <col min="2049" max="2049" width="13.28515625" customWidth="1"/>
    <col min="2050" max="2050" width="12.7109375" customWidth="1"/>
    <col min="2051" max="2051" width="14" customWidth="1"/>
    <col min="2052" max="2052" width="20.28515625" customWidth="1"/>
    <col min="2053" max="2053" width="25.5703125" customWidth="1"/>
    <col min="2303" max="2303" width="8" customWidth="1"/>
    <col min="2304" max="2304" width="57.140625" customWidth="1"/>
    <col min="2305" max="2305" width="13.28515625" customWidth="1"/>
    <col min="2306" max="2306" width="12.7109375" customWidth="1"/>
    <col min="2307" max="2307" width="14" customWidth="1"/>
    <col min="2308" max="2308" width="20.28515625" customWidth="1"/>
    <col min="2309" max="2309" width="25.5703125" customWidth="1"/>
    <col min="2559" max="2559" width="8" customWidth="1"/>
    <col min="2560" max="2560" width="57.140625" customWidth="1"/>
    <col min="2561" max="2561" width="13.28515625" customWidth="1"/>
    <col min="2562" max="2562" width="12.7109375" customWidth="1"/>
    <col min="2563" max="2563" width="14" customWidth="1"/>
    <col min="2564" max="2564" width="20.28515625" customWidth="1"/>
    <col min="2565" max="2565" width="25.5703125" customWidth="1"/>
    <col min="2815" max="2815" width="8" customWidth="1"/>
    <col min="2816" max="2816" width="57.140625" customWidth="1"/>
    <col min="2817" max="2817" width="13.28515625" customWidth="1"/>
    <col min="2818" max="2818" width="12.7109375" customWidth="1"/>
    <col min="2819" max="2819" width="14" customWidth="1"/>
    <col min="2820" max="2820" width="20.28515625" customWidth="1"/>
    <col min="2821" max="2821" width="25.5703125" customWidth="1"/>
    <col min="3071" max="3071" width="8" customWidth="1"/>
    <col min="3072" max="3072" width="57.140625" customWidth="1"/>
    <col min="3073" max="3073" width="13.28515625" customWidth="1"/>
    <col min="3074" max="3074" width="12.7109375" customWidth="1"/>
    <col min="3075" max="3075" width="14" customWidth="1"/>
    <col min="3076" max="3076" width="20.28515625" customWidth="1"/>
    <col min="3077" max="3077" width="25.5703125" customWidth="1"/>
    <col min="3327" max="3327" width="8" customWidth="1"/>
    <col min="3328" max="3328" width="57.140625" customWidth="1"/>
    <col min="3329" max="3329" width="13.28515625" customWidth="1"/>
    <col min="3330" max="3330" width="12.7109375" customWidth="1"/>
    <col min="3331" max="3331" width="14" customWidth="1"/>
    <col min="3332" max="3332" width="20.28515625" customWidth="1"/>
    <col min="3333" max="3333" width="25.5703125" customWidth="1"/>
    <col min="3583" max="3583" width="8" customWidth="1"/>
    <col min="3584" max="3584" width="57.140625" customWidth="1"/>
    <col min="3585" max="3585" width="13.28515625" customWidth="1"/>
    <col min="3586" max="3586" width="12.7109375" customWidth="1"/>
    <col min="3587" max="3587" width="14" customWidth="1"/>
    <col min="3588" max="3588" width="20.28515625" customWidth="1"/>
    <col min="3589" max="3589" width="25.5703125" customWidth="1"/>
    <col min="3839" max="3839" width="8" customWidth="1"/>
    <col min="3840" max="3840" width="57.140625" customWidth="1"/>
    <col min="3841" max="3841" width="13.28515625" customWidth="1"/>
    <col min="3842" max="3842" width="12.7109375" customWidth="1"/>
    <col min="3843" max="3843" width="14" customWidth="1"/>
    <col min="3844" max="3844" width="20.28515625" customWidth="1"/>
    <col min="3845" max="3845" width="25.5703125" customWidth="1"/>
    <col min="4095" max="4095" width="8" customWidth="1"/>
    <col min="4096" max="4096" width="57.140625" customWidth="1"/>
    <col min="4097" max="4097" width="13.28515625" customWidth="1"/>
    <col min="4098" max="4098" width="12.7109375" customWidth="1"/>
    <col min="4099" max="4099" width="14" customWidth="1"/>
    <col min="4100" max="4100" width="20.28515625" customWidth="1"/>
    <col min="4101" max="4101" width="25.5703125" customWidth="1"/>
    <col min="4351" max="4351" width="8" customWidth="1"/>
    <col min="4352" max="4352" width="57.140625" customWidth="1"/>
    <col min="4353" max="4353" width="13.28515625" customWidth="1"/>
    <col min="4354" max="4354" width="12.7109375" customWidth="1"/>
    <col min="4355" max="4355" width="14" customWidth="1"/>
    <col min="4356" max="4356" width="20.28515625" customWidth="1"/>
    <col min="4357" max="4357" width="25.5703125" customWidth="1"/>
    <col min="4607" max="4607" width="8" customWidth="1"/>
    <col min="4608" max="4608" width="57.140625" customWidth="1"/>
    <col min="4609" max="4609" width="13.28515625" customWidth="1"/>
    <col min="4610" max="4610" width="12.7109375" customWidth="1"/>
    <col min="4611" max="4611" width="14" customWidth="1"/>
    <col min="4612" max="4612" width="20.28515625" customWidth="1"/>
    <col min="4613" max="4613" width="25.5703125" customWidth="1"/>
    <col min="4863" max="4863" width="8" customWidth="1"/>
    <col min="4864" max="4864" width="57.140625" customWidth="1"/>
    <col min="4865" max="4865" width="13.28515625" customWidth="1"/>
    <col min="4866" max="4866" width="12.7109375" customWidth="1"/>
    <col min="4867" max="4867" width="14" customWidth="1"/>
    <col min="4868" max="4868" width="20.28515625" customWidth="1"/>
    <col min="4869" max="4869" width="25.5703125" customWidth="1"/>
    <col min="5119" max="5119" width="8" customWidth="1"/>
    <col min="5120" max="5120" width="57.140625" customWidth="1"/>
    <col min="5121" max="5121" width="13.28515625" customWidth="1"/>
    <col min="5122" max="5122" width="12.7109375" customWidth="1"/>
    <col min="5123" max="5123" width="14" customWidth="1"/>
    <col min="5124" max="5124" width="20.28515625" customWidth="1"/>
    <col min="5125" max="5125" width="25.5703125" customWidth="1"/>
    <col min="5375" max="5375" width="8" customWidth="1"/>
    <col min="5376" max="5376" width="57.140625" customWidth="1"/>
    <col min="5377" max="5377" width="13.28515625" customWidth="1"/>
    <col min="5378" max="5378" width="12.7109375" customWidth="1"/>
    <col min="5379" max="5379" width="14" customWidth="1"/>
    <col min="5380" max="5380" width="20.28515625" customWidth="1"/>
    <col min="5381" max="5381" width="25.5703125" customWidth="1"/>
    <col min="5631" max="5631" width="8" customWidth="1"/>
    <col min="5632" max="5632" width="57.140625" customWidth="1"/>
    <col min="5633" max="5633" width="13.28515625" customWidth="1"/>
    <col min="5634" max="5634" width="12.7109375" customWidth="1"/>
    <col min="5635" max="5635" width="14" customWidth="1"/>
    <col min="5636" max="5636" width="20.28515625" customWidth="1"/>
    <col min="5637" max="5637" width="25.5703125" customWidth="1"/>
    <col min="5887" max="5887" width="8" customWidth="1"/>
    <col min="5888" max="5888" width="57.140625" customWidth="1"/>
    <col min="5889" max="5889" width="13.28515625" customWidth="1"/>
    <col min="5890" max="5890" width="12.7109375" customWidth="1"/>
    <col min="5891" max="5891" width="14" customWidth="1"/>
    <col min="5892" max="5892" width="20.28515625" customWidth="1"/>
    <col min="5893" max="5893" width="25.5703125" customWidth="1"/>
    <col min="6143" max="6143" width="8" customWidth="1"/>
    <col min="6144" max="6144" width="57.140625" customWidth="1"/>
    <col min="6145" max="6145" width="13.28515625" customWidth="1"/>
    <col min="6146" max="6146" width="12.7109375" customWidth="1"/>
    <col min="6147" max="6147" width="14" customWidth="1"/>
    <col min="6148" max="6148" width="20.28515625" customWidth="1"/>
    <col min="6149" max="6149" width="25.5703125" customWidth="1"/>
    <col min="6399" max="6399" width="8" customWidth="1"/>
    <col min="6400" max="6400" width="57.140625" customWidth="1"/>
    <col min="6401" max="6401" width="13.28515625" customWidth="1"/>
    <col min="6402" max="6402" width="12.7109375" customWidth="1"/>
    <col min="6403" max="6403" width="14" customWidth="1"/>
    <col min="6404" max="6404" width="20.28515625" customWidth="1"/>
    <col min="6405" max="6405" width="25.5703125" customWidth="1"/>
    <col min="6655" max="6655" width="8" customWidth="1"/>
    <col min="6656" max="6656" width="57.140625" customWidth="1"/>
    <col min="6657" max="6657" width="13.28515625" customWidth="1"/>
    <col min="6658" max="6658" width="12.7109375" customWidth="1"/>
    <col min="6659" max="6659" width="14" customWidth="1"/>
    <col min="6660" max="6660" width="20.28515625" customWidth="1"/>
    <col min="6661" max="6661" width="25.5703125" customWidth="1"/>
    <col min="6911" max="6911" width="8" customWidth="1"/>
    <col min="6912" max="6912" width="57.140625" customWidth="1"/>
    <col min="6913" max="6913" width="13.28515625" customWidth="1"/>
    <col min="6914" max="6914" width="12.7109375" customWidth="1"/>
    <col min="6915" max="6915" width="14" customWidth="1"/>
    <col min="6916" max="6916" width="20.28515625" customWidth="1"/>
    <col min="6917" max="6917" width="25.5703125" customWidth="1"/>
    <col min="7167" max="7167" width="8" customWidth="1"/>
    <col min="7168" max="7168" width="57.140625" customWidth="1"/>
    <col min="7169" max="7169" width="13.28515625" customWidth="1"/>
    <col min="7170" max="7170" width="12.7109375" customWidth="1"/>
    <col min="7171" max="7171" width="14" customWidth="1"/>
    <col min="7172" max="7172" width="20.28515625" customWidth="1"/>
    <col min="7173" max="7173" width="25.5703125" customWidth="1"/>
    <col min="7423" max="7423" width="8" customWidth="1"/>
    <col min="7424" max="7424" width="57.140625" customWidth="1"/>
    <col min="7425" max="7425" width="13.28515625" customWidth="1"/>
    <col min="7426" max="7426" width="12.7109375" customWidth="1"/>
    <col min="7427" max="7427" width="14" customWidth="1"/>
    <col min="7428" max="7428" width="20.28515625" customWidth="1"/>
    <col min="7429" max="7429" width="25.5703125" customWidth="1"/>
    <col min="7679" max="7679" width="8" customWidth="1"/>
    <col min="7680" max="7680" width="57.140625" customWidth="1"/>
    <col min="7681" max="7681" width="13.28515625" customWidth="1"/>
    <col min="7682" max="7682" width="12.7109375" customWidth="1"/>
    <col min="7683" max="7683" width="14" customWidth="1"/>
    <col min="7684" max="7684" width="20.28515625" customWidth="1"/>
    <col min="7685" max="7685" width="25.5703125" customWidth="1"/>
    <col min="7935" max="7935" width="8" customWidth="1"/>
    <col min="7936" max="7936" width="57.140625" customWidth="1"/>
    <col min="7937" max="7937" width="13.28515625" customWidth="1"/>
    <col min="7938" max="7938" width="12.7109375" customWidth="1"/>
    <col min="7939" max="7939" width="14" customWidth="1"/>
    <col min="7940" max="7940" width="20.28515625" customWidth="1"/>
    <col min="7941" max="7941" width="25.5703125" customWidth="1"/>
    <col min="8191" max="8191" width="8" customWidth="1"/>
    <col min="8192" max="8192" width="57.140625" customWidth="1"/>
    <col min="8193" max="8193" width="13.28515625" customWidth="1"/>
    <col min="8194" max="8194" width="12.7109375" customWidth="1"/>
    <col min="8195" max="8195" width="14" customWidth="1"/>
    <col min="8196" max="8196" width="20.28515625" customWidth="1"/>
    <col min="8197" max="8197" width="25.5703125" customWidth="1"/>
    <col min="8447" max="8447" width="8" customWidth="1"/>
    <col min="8448" max="8448" width="57.140625" customWidth="1"/>
    <col min="8449" max="8449" width="13.28515625" customWidth="1"/>
    <col min="8450" max="8450" width="12.7109375" customWidth="1"/>
    <col min="8451" max="8451" width="14" customWidth="1"/>
    <col min="8452" max="8452" width="20.28515625" customWidth="1"/>
    <col min="8453" max="8453" width="25.5703125" customWidth="1"/>
    <col min="8703" max="8703" width="8" customWidth="1"/>
    <col min="8704" max="8704" width="57.140625" customWidth="1"/>
    <col min="8705" max="8705" width="13.28515625" customWidth="1"/>
    <col min="8706" max="8706" width="12.7109375" customWidth="1"/>
    <col min="8707" max="8707" width="14" customWidth="1"/>
    <col min="8708" max="8708" width="20.28515625" customWidth="1"/>
    <col min="8709" max="8709" width="25.5703125" customWidth="1"/>
    <col min="8959" max="8959" width="8" customWidth="1"/>
    <col min="8960" max="8960" width="57.140625" customWidth="1"/>
    <col min="8961" max="8961" width="13.28515625" customWidth="1"/>
    <col min="8962" max="8962" width="12.7109375" customWidth="1"/>
    <col min="8963" max="8963" width="14" customWidth="1"/>
    <col min="8964" max="8964" width="20.28515625" customWidth="1"/>
    <col min="8965" max="8965" width="25.5703125" customWidth="1"/>
    <col min="9215" max="9215" width="8" customWidth="1"/>
    <col min="9216" max="9216" width="57.140625" customWidth="1"/>
    <col min="9217" max="9217" width="13.28515625" customWidth="1"/>
    <col min="9218" max="9218" width="12.7109375" customWidth="1"/>
    <col min="9219" max="9219" width="14" customWidth="1"/>
    <col min="9220" max="9220" width="20.28515625" customWidth="1"/>
    <col min="9221" max="9221" width="25.5703125" customWidth="1"/>
    <col min="9471" max="9471" width="8" customWidth="1"/>
    <col min="9472" max="9472" width="57.140625" customWidth="1"/>
    <col min="9473" max="9473" width="13.28515625" customWidth="1"/>
    <col min="9474" max="9474" width="12.7109375" customWidth="1"/>
    <col min="9475" max="9475" width="14" customWidth="1"/>
    <col min="9476" max="9476" width="20.28515625" customWidth="1"/>
    <col min="9477" max="9477" width="25.5703125" customWidth="1"/>
    <col min="9727" max="9727" width="8" customWidth="1"/>
    <col min="9728" max="9728" width="57.140625" customWidth="1"/>
    <col min="9729" max="9729" width="13.28515625" customWidth="1"/>
    <col min="9730" max="9730" width="12.7109375" customWidth="1"/>
    <col min="9731" max="9731" width="14" customWidth="1"/>
    <col min="9732" max="9732" width="20.28515625" customWidth="1"/>
    <col min="9733" max="9733" width="25.5703125" customWidth="1"/>
    <col min="9983" max="9983" width="8" customWidth="1"/>
    <col min="9984" max="9984" width="57.140625" customWidth="1"/>
    <col min="9985" max="9985" width="13.28515625" customWidth="1"/>
    <col min="9986" max="9986" width="12.7109375" customWidth="1"/>
    <col min="9987" max="9987" width="14" customWidth="1"/>
    <col min="9988" max="9988" width="20.28515625" customWidth="1"/>
    <col min="9989" max="9989" width="25.5703125" customWidth="1"/>
    <col min="10239" max="10239" width="8" customWidth="1"/>
    <col min="10240" max="10240" width="57.140625" customWidth="1"/>
    <col min="10241" max="10241" width="13.28515625" customWidth="1"/>
    <col min="10242" max="10242" width="12.7109375" customWidth="1"/>
    <col min="10243" max="10243" width="14" customWidth="1"/>
    <col min="10244" max="10244" width="20.28515625" customWidth="1"/>
    <col min="10245" max="10245" width="25.5703125" customWidth="1"/>
    <col min="10495" max="10495" width="8" customWidth="1"/>
    <col min="10496" max="10496" width="57.140625" customWidth="1"/>
    <col min="10497" max="10497" width="13.28515625" customWidth="1"/>
    <col min="10498" max="10498" width="12.7109375" customWidth="1"/>
    <col min="10499" max="10499" width="14" customWidth="1"/>
    <col min="10500" max="10500" width="20.28515625" customWidth="1"/>
    <col min="10501" max="10501" width="25.5703125" customWidth="1"/>
    <col min="10751" max="10751" width="8" customWidth="1"/>
    <col min="10752" max="10752" width="57.140625" customWidth="1"/>
    <col min="10753" max="10753" width="13.28515625" customWidth="1"/>
    <col min="10754" max="10754" width="12.7109375" customWidth="1"/>
    <col min="10755" max="10755" width="14" customWidth="1"/>
    <col min="10756" max="10756" width="20.28515625" customWidth="1"/>
    <col min="10757" max="10757" width="25.5703125" customWidth="1"/>
    <col min="11007" max="11007" width="8" customWidth="1"/>
    <col min="11008" max="11008" width="57.140625" customWidth="1"/>
    <col min="11009" max="11009" width="13.28515625" customWidth="1"/>
    <col min="11010" max="11010" width="12.7109375" customWidth="1"/>
    <col min="11011" max="11011" width="14" customWidth="1"/>
    <col min="11012" max="11012" width="20.28515625" customWidth="1"/>
    <col min="11013" max="11013" width="25.5703125" customWidth="1"/>
    <col min="11263" max="11263" width="8" customWidth="1"/>
    <col min="11264" max="11264" width="57.140625" customWidth="1"/>
    <col min="11265" max="11265" width="13.28515625" customWidth="1"/>
    <col min="11266" max="11266" width="12.7109375" customWidth="1"/>
    <col min="11267" max="11267" width="14" customWidth="1"/>
    <col min="11268" max="11268" width="20.28515625" customWidth="1"/>
    <col min="11269" max="11269" width="25.5703125" customWidth="1"/>
    <col min="11519" max="11519" width="8" customWidth="1"/>
    <col min="11520" max="11520" width="57.140625" customWidth="1"/>
    <col min="11521" max="11521" width="13.28515625" customWidth="1"/>
    <col min="11522" max="11522" width="12.7109375" customWidth="1"/>
    <col min="11523" max="11523" width="14" customWidth="1"/>
    <col min="11524" max="11524" width="20.28515625" customWidth="1"/>
    <col min="11525" max="11525" width="25.5703125" customWidth="1"/>
    <col min="11775" max="11775" width="8" customWidth="1"/>
    <col min="11776" max="11776" width="57.140625" customWidth="1"/>
    <col min="11777" max="11777" width="13.28515625" customWidth="1"/>
    <col min="11778" max="11778" width="12.7109375" customWidth="1"/>
    <col min="11779" max="11779" width="14" customWidth="1"/>
    <col min="11780" max="11780" width="20.28515625" customWidth="1"/>
    <col min="11781" max="11781" width="25.5703125" customWidth="1"/>
    <col min="12031" max="12031" width="8" customWidth="1"/>
    <col min="12032" max="12032" width="57.140625" customWidth="1"/>
    <col min="12033" max="12033" width="13.28515625" customWidth="1"/>
    <col min="12034" max="12034" width="12.7109375" customWidth="1"/>
    <col min="12035" max="12035" width="14" customWidth="1"/>
    <col min="12036" max="12036" width="20.28515625" customWidth="1"/>
    <col min="12037" max="12037" width="25.5703125" customWidth="1"/>
    <col min="12287" max="12287" width="8" customWidth="1"/>
    <col min="12288" max="12288" width="57.140625" customWidth="1"/>
    <col min="12289" max="12289" width="13.28515625" customWidth="1"/>
    <col min="12290" max="12290" width="12.7109375" customWidth="1"/>
    <col min="12291" max="12291" width="14" customWidth="1"/>
    <col min="12292" max="12292" width="20.28515625" customWidth="1"/>
    <col min="12293" max="12293" width="25.5703125" customWidth="1"/>
    <col min="12543" max="12543" width="8" customWidth="1"/>
    <col min="12544" max="12544" width="57.140625" customWidth="1"/>
    <col min="12545" max="12545" width="13.28515625" customWidth="1"/>
    <col min="12546" max="12546" width="12.7109375" customWidth="1"/>
    <col min="12547" max="12547" width="14" customWidth="1"/>
    <col min="12548" max="12548" width="20.28515625" customWidth="1"/>
    <col min="12549" max="12549" width="25.5703125" customWidth="1"/>
    <col min="12799" max="12799" width="8" customWidth="1"/>
    <col min="12800" max="12800" width="57.140625" customWidth="1"/>
    <col min="12801" max="12801" width="13.28515625" customWidth="1"/>
    <col min="12802" max="12802" width="12.7109375" customWidth="1"/>
    <col min="12803" max="12803" width="14" customWidth="1"/>
    <col min="12804" max="12804" width="20.28515625" customWidth="1"/>
    <col min="12805" max="12805" width="25.5703125" customWidth="1"/>
    <col min="13055" max="13055" width="8" customWidth="1"/>
    <col min="13056" max="13056" width="57.140625" customWidth="1"/>
    <col min="13057" max="13057" width="13.28515625" customWidth="1"/>
    <col min="13058" max="13058" width="12.7109375" customWidth="1"/>
    <col min="13059" max="13059" width="14" customWidth="1"/>
    <col min="13060" max="13060" width="20.28515625" customWidth="1"/>
    <col min="13061" max="13061" width="25.5703125" customWidth="1"/>
    <col min="13311" max="13311" width="8" customWidth="1"/>
    <col min="13312" max="13312" width="57.140625" customWidth="1"/>
    <col min="13313" max="13313" width="13.28515625" customWidth="1"/>
    <col min="13314" max="13314" width="12.7109375" customWidth="1"/>
    <col min="13315" max="13315" width="14" customWidth="1"/>
    <col min="13316" max="13316" width="20.28515625" customWidth="1"/>
    <col min="13317" max="13317" width="25.5703125" customWidth="1"/>
    <col min="13567" max="13567" width="8" customWidth="1"/>
    <col min="13568" max="13568" width="57.140625" customWidth="1"/>
    <col min="13569" max="13569" width="13.28515625" customWidth="1"/>
    <col min="13570" max="13570" width="12.7109375" customWidth="1"/>
    <col min="13571" max="13571" width="14" customWidth="1"/>
    <col min="13572" max="13572" width="20.28515625" customWidth="1"/>
    <col min="13573" max="13573" width="25.5703125" customWidth="1"/>
    <col min="13823" max="13823" width="8" customWidth="1"/>
    <col min="13824" max="13824" width="57.140625" customWidth="1"/>
    <col min="13825" max="13825" width="13.28515625" customWidth="1"/>
    <col min="13826" max="13826" width="12.7109375" customWidth="1"/>
    <col min="13827" max="13827" width="14" customWidth="1"/>
    <col min="13828" max="13828" width="20.28515625" customWidth="1"/>
    <col min="13829" max="13829" width="25.5703125" customWidth="1"/>
    <col min="14079" max="14079" width="8" customWidth="1"/>
    <col min="14080" max="14080" width="57.140625" customWidth="1"/>
    <col min="14081" max="14081" width="13.28515625" customWidth="1"/>
    <col min="14082" max="14082" width="12.7109375" customWidth="1"/>
    <col min="14083" max="14083" width="14" customWidth="1"/>
    <col min="14084" max="14084" width="20.28515625" customWidth="1"/>
    <col min="14085" max="14085" width="25.5703125" customWidth="1"/>
    <col min="14335" max="14335" width="8" customWidth="1"/>
    <col min="14336" max="14336" width="57.140625" customWidth="1"/>
    <col min="14337" max="14337" width="13.28515625" customWidth="1"/>
    <col min="14338" max="14338" width="12.7109375" customWidth="1"/>
    <col min="14339" max="14339" width="14" customWidth="1"/>
    <col min="14340" max="14340" width="20.28515625" customWidth="1"/>
    <col min="14341" max="14341" width="25.5703125" customWidth="1"/>
    <col min="14591" max="14591" width="8" customWidth="1"/>
    <col min="14592" max="14592" width="57.140625" customWidth="1"/>
    <col min="14593" max="14593" width="13.28515625" customWidth="1"/>
    <col min="14594" max="14594" width="12.7109375" customWidth="1"/>
    <col min="14595" max="14595" width="14" customWidth="1"/>
    <col min="14596" max="14596" width="20.28515625" customWidth="1"/>
    <col min="14597" max="14597" width="25.5703125" customWidth="1"/>
    <col min="14847" max="14847" width="8" customWidth="1"/>
    <col min="14848" max="14848" width="57.140625" customWidth="1"/>
    <col min="14849" max="14849" width="13.28515625" customWidth="1"/>
    <col min="14850" max="14850" width="12.7109375" customWidth="1"/>
    <col min="14851" max="14851" width="14" customWidth="1"/>
    <col min="14852" max="14852" width="20.28515625" customWidth="1"/>
    <col min="14853" max="14853" width="25.5703125" customWidth="1"/>
    <col min="15103" max="15103" width="8" customWidth="1"/>
    <col min="15104" max="15104" width="57.140625" customWidth="1"/>
    <col min="15105" max="15105" width="13.28515625" customWidth="1"/>
    <col min="15106" max="15106" width="12.7109375" customWidth="1"/>
    <col min="15107" max="15107" width="14" customWidth="1"/>
    <col min="15108" max="15108" width="20.28515625" customWidth="1"/>
    <col min="15109" max="15109" width="25.5703125" customWidth="1"/>
    <col min="15359" max="15359" width="8" customWidth="1"/>
    <col min="15360" max="15360" width="57.140625" customWidth="1"/>
    <col min="15361" max="15361" width="13.28515625" customWidth="1"/>
    <col min="15362" max="15362" width="12.7109375" customWidth="1"/>
    <col min="15363" max="15363" width="14" customWidth="1"/>
    <col min="15364" max="15364" width="20.28515625" customWidth="1"/>
    <col min="15365" max="15365" width="25.5703125" customWidth="1"/>
    <col min="15615" max="15615" width="8" customWidth="1"/>
    <col min="15616" max="15616" width="57.140625" customWidth="1"/>
    <col min="15617" max="15617" width="13.28515625" customWidth="1"/>
    <col min="15618" max="15618" width="12.7109375" customWidth="1"/>
    <col min="15619" max="15619" width="14" customWidth="1"/>
    <col min="15620" max="15620" width="20.28515625" customWidth="1"/>
    <col min="15621" max="15621" width="25.5703125" customWidth="1"/>
    <col min="15871" max="15871" width="8" customWidth="1"/>
    <col min="15872" max="15872" width="57.140625" customWidth="1"/>
    <col min="15873" max="15873" width="13.28515625" customWidth="1"/>
    <col min="15874" max="15874" width="12.7109375" customWidth="1"/>
    <col min="15875" max="15875" width="14" customWidth="1"/>
    <col min="15876" max="15876" width="20.28515625" customWidth="1"/>
    <col min="15877" max="15877" width="25.5703125" customWidth="1"/>
    <col min="16127" max="16127" width="8" customWidth="1"/>
    <col min="16128" max="16128" width="57.140625" customWidth="1"/>
    <col min="16129" max="16129" width="13.28515625" customWidth="1"/>
    <col min="16130" max="16130" width="12.7109375" customWidth="1"/>
    <col min="16131" max="16131" width="14" customWidth="1"/>
    <col min="16132" max="16132" width="20.28515625" customWidth="1"/>
    <col min="16133" max="16133" width="25.5703125" customWidth="1"/>
  </cols>
  <sheetData>
    <row r="2" spans="1:13" ht="28.5" customHeight="1">
      <c r="A2" s="285" t="s">
        <v>162</v>
      </c>
      <c r="B2" s="285"/>
      <c r="C2" s="285"/>
      <c r="D2" s="285"/>
      <c r="E2" s="285"/>
      <c r="F2" s="285"/>
      <c r="G2" s="285"/>
      <c r="H2" s="123"/>
      <c r="I2" s="123"/>
      <c r="J2" s="123"/>
    </row>
    <row r="3" spans="1:13" ht="37.5" customHeight="1">
      <c r="A3" s="277" t="str">
        <f>Tổng!A2</f>
        <v xml:space="preserve">Phương án bồi thường, hỗ trợ khi Nhà nước thu hồi đất để thực hiện Dự án đường nối từ QL.38B với đường khu di tích Voi đá Ngựa đá và Khu dân cư số 5 huyện Phù Cừ                                                                                                                                                                                             </v>
      </c>
      <c r="B3" s="277"/>
      <c r="C3" s="277"/>
      <c r="D3" s="277"/>
      <c r="E3" s="277"/>
      <c r="F3" s="277"/>
      <c r="G3" s="277"/>
      <c r="H3" s="123"/>
      <c r="I3" s="123"/>
      <c r="J3" s="123"/>
    </row>
    <row r="4" spans="1:13" ht="24.75" customHeight="1">
      <c r="A4" s="278" t="s">
        <v>163</v>
      </c>
      <c r="B4" s="278"/>
      <c r="C4" s="278"/>
      <c r="D4" s="278"/>
      <c r="E4" s="278"/>
      <c r="F4" s="278"/>
      <c r="G4" s="278"/>
      <c r="H4" s="123"/>
      <c r="I4" s="123"/>
      <c r="J4" s="123"/>
    </row>
    <row r="5" spans="1:13" ht="19.5" customHeight="1">
      <c r="A5" s="286" t="str">
        <f>Tổng!A3</f>
        <v>(Kèm theo Tờ trình số: 335/TTr-KT ngày 16/10/2026 của Phòng Kinh tế xã Quang Hưng)</v>
      </c>
      <c r="B5" s="286"/>
      <c r="C5" s="286"/>
      <c r="D5" s="286"/>
      <c r="E5" s="286"/>
      <c r="F5" s="286"/>
      <c r="G5" s="286"/>
      <c r="H5" s="124"/>
      <c r="I5" s="124"/>
      <c r="J5" s="124"/>
      <c r="K5" s="87"/>
      <c r="L5" s="87"/>
      <c r="M5" s="87"/>
    </row>
    <row r="6" spans="1:13" ht="19.5" customHeight="1">
      <c r="A6" s="195"/>
      <c r="B6" s="195"/>
      <c r="C6" s="195"/>
      <c r="D6" s="195"/>
      <c r="E6" s="195"/>
      <c r="F6" s="195"/>
      <c r="G6" s="195"/>
      <c r="H6" s="124"/>
      <c r="I6" s="124"/>
      <c r="J6" s="124"/>
      <c r="K6" s="87"/>
      <c r="L6" s="87"/>
      <c r="M6" s="87"/>
    </row>
    <row r="7" spans="1:13" ht="53.25" customHeight="1">
      <c r="A7" s="88" t="s">
        <v>19</v>
      </c>
      <c r="B7" s="89" t="s">
        <v>58</v>
      </c>
      <c r="C7" s="89" t="s">
        <v>29</v>
      </c>
      <c r="D7" s="89" t="s">
        <v>28</v>
      </c>
      <c r="E7" s="1" t="s">
        <v>27</v>
      </c>
      <c r="F7" s="89" t="s">
        <v>26</v>
      </c>
      <c r="G7" s="89" t="s">
        <v>0</v>
      </c>
      <c r="H7" s="125" t="s">
        <v>60</v>
      </c>
      <c r="I7" s="126" t="s">
        <v>61</v>
      </c>
      <c r="J7" s="126" t="s">
        <v>62</v>
      </c>
    </row>
    <row r="8" spans="1:13" ht="30" customHeight="1">
      <c r="A8" s="127" t="s">
        <v>20</v>
      </c>
      <c r="B8" s="280" t="s">
        <v>111</v>
      </c>
      <c r="C8" s="281"/>
      <c r="D8" s="281"/>
      <c r="E8" s="282"/>
      <c r="F8" s="128">
        <f>SUM(F9:F18)</f>
        <v>65793425.582000002</v>
      </c>
      <c r="G8" s="129"/>
      <c r="H8" s="123"/>
      <c r="I8" s="123">
        <v>107</v>
      </c>
      <c r="J8" s="123">
        <f>+I8-H8</f>
        <v>107</v>
      </c>
    </row>
    <row r="9" spans="1:13" ht="50.1" customHeight="1">
      <c r="A9" s="130">
        <v>1</v>
      </c>
      <c r="B9" s="99" t="s">
        <v>113</v>
      </c>
      <c r="C9" s="100" t="s">
        <v>91</v>
      </c>
      <c r="D9" s="112">
        <f>0.33*0.3*36+0.44*0.3*36</f>
        <v>8.3160000000000007</v>
      </c>
      <c r="E9" s="111">
        <v>1920315</v>
      </c>
      <c r="F9" s="119">
        <f>E9*D9</f>
        <v>15969339.540000001</v>
      </c>
      <c r="G9" s="129"/>
      <c r="H9" s="123"/>
      <c r="I9" s="123">
        <f>J8</f>
        <v>107</v>
      </c>
      <c r="J9" s="123">
        <f t="shared" ref="J9:J19" si="0">+I9-H9</f>
        <v>107</v>
      </c>
    </row>
    <row r="10" spans="1:13" ht="50.1" customHeight="1">
      <c r="A10" s="130">
        <v>2</v>
      </c>
      <c r="B10" s="99" t="s">
        <v>93</v>
      </c>
      <c r="C10" s="100" t="s">
        <v>91</v>
      </c>
      <c r="D10" s="112">
        <f>0.11*1.7*36</f>
        <v>6.7320000000000002</v>
      </c>
      <c r="E10" s="111">
        <v>2261035</v>
      </c>
      <c r="F10" s="119">
        <f t="shared" ref="F10:F18" si="1">E10*D10</f>
        <v>15221287.620000001</v>
      </c>
      <c r="G10" s="129"/>
      <c r="H10" s="123">
        <f>0.11*36</f>
        <v>3.96</v>
      </c>
      <c r="I10" s="123">
        <f t="shared" ref="I10:I23" si="2">J9</f>
        <v>107</v>
      </c>
      <c r="J10" s="123">
        <f t="shared" si="0"/>
        <v>103.04</v>
      </c>
    </row>
    <row r="11" spans="1:13" ht="50.1" customHeight="1">
      <c r="A11" s="130">
        <v>3</v>
      </c>
      <c r="B11" s="99" t="s">
        <v>94</v>
      </c>
      <c r="C11" s="100" t="s">
        <v>91</v>
      </c>
      <c r="D11" s="112">
        <f>0.5*0.5*3</f>
        <v>0.75</v>
      </c>
      <c r="E11" s="111">
        <v>2599362</v>
      </c>
      <c r="F11" s="119">
        <f t="shared" si="1"/>
        <v>1949521.5</v>
      </c>
      <c r="G11" s="129"/>
      <c r="H11" s="123">
        <f>0.5*0.5*2</f>
        <v>0.5</v>
      </c>
      <c r="I11" s="123">
        <f t="shared" si="2"/>
        <v>103.04</v>
      </c>
      <c r="J11" s="123">
        <f t="shared" si="0"/>
        <v>102.54</v>
      </c>
    </row>
    <row r="12" spans="1:13" ht="43.5" customHeight="1">
      <c r="A12" s="130">
        <v>4</v>
      </c>
      <c r="B12" s="99" t="s">
        <v>115</v>
      </c>
      <c r="C12" s="100" t="s">
        <v>114</v>
      </c>
      <c r="D12" s="112">
        <v>2.5</v>
      </c>
      <c r="E12" s="111">
        <v>235000</v>
      </c>
      <c r="F12" s="119">
        <f>E12*D12</f>
        <v>587500</v>
      </c>
      <c r="G12" s="129"/>
      <c r="H12" s="123"/>
      <c r="I12" s="123"/>
      <c r="J12" s="123"/>
    </row>
    <row r="13" spans="1:13" ht="43.5" customHeight="1">
      <c r="A13" s="130">
        <v>5</v>
      </c>
      <c r="B13" s="99" t="s">
        <v>118</v>
      </c>
      <c r="C13" s="100" t="s">
        <v>91</v>
      </c>
      <c r="D13" s="112">
        <f>0.8*0.8*0.8*2</f>
        <v>1.0240000000000002</v>
      </c>
      <c r="E13" s="111">
        <v>2324553</v>
      </c>
      <c r="F13" s="119">
        <f>E13*D13</f>
        <v>2380342.2720000003</v>
      </c>
      <c r="G13" s="129"/>
      <c r="H13" s="123"/>
      <c r="I13" s="123"/>
      <c r="J13" s="123"/>
    </row>
    <row r="14" spans="1:13" ht="43.5" customHeight="1">
      <c r="A14" s="130">
        <v>6</v>
      </c>
      <c r="B14" s="99" t="s">
        <v>119</v>
      </c>
      <c r="C14" s="100" t="s">
        <v>116</v>
      </c>
      <c r="D14" s="112">
        <v>140</v>
      </c>
      <c r="E14" s="111">
        <v>25019</v>
      </c>
      <c r="F14" s="119">
        <f>E14*D14</f>
        <v>3502660</v>
      </c>
      <c r="G14" s="129"/>
      <c r="H14" s="123"/>
      <c r="I14" s="123"/>
      <c r="J14" s="123"/>
    </row>
    <row r="15" spans="1:13" ht="50.1" customHeight="1">
      <c r="A15" s="130">
        <v>7</v>
      </c>
      <c r="B15" s="99" t="s">
        <v>120</v>
      </c>
      <c r="C15" s="100" t="s">
        <v>65</v>
      </c>
      <c r="D15" s="112">
        <f>0.5*3*4</f>
        <v>6</v>
      </c>
      <c r="E15" s="111">
        <v>1707081</v>
      </c>
      <c r="F15" s="119">
        <f t="shared" si="1"/>
        <v>10242486</v>
      </c>
      <c r="G15" s="132"/>
      <c r="H15" s="123"/>
      <c r="I15" s="123">
        <f>J11</f>
        <v>102.54</v>
      </c>
      <c r="J15" s="123">
        <f t="shared" si="0"/>
        <v>102.54</v>
      </c>
    </row>
    <row r="16" spans="1:13" ht="36" customHeight="1">
      <c r="A16" s="130">
        <v>8</v>
      </c>
      <c r="B16" s="99" t="s">
        <v>95</v>
      </c>
      <c r="C16" s="100" t="s">
        <v>65</v>
      </c>
      <c r="D16" s="112">
        <f>2.7*7.1</f>
        <v>19.170000000000002</v>
      </c>
      <c r="E16" s="111">
        <v>208945</v>
      </c>
      <c r="F16" s="119">
        <f t="shared" si="1"/>
        <v>4005475.6500000004</v>
      </c>
      <c r="G16" s="129"/>
      <c r="H16" s="123">
        <f>D16</f>
        <v>19.170000000000002</v>
      </c>
      <c r="I16" s="123">
        <f t="shared" si="2"/>
        <v>102.54</v>
      </c>
      <c r="J16" s="123">
        <f t="shared" si="0"/>
        <v>83.37</v>
      </c>
    </row>
    <row r="17" spans="1:10" ht="36" customHeight="1">
      <c r="A17" s="130">
        <v>9</v>
      </c>
      <c r="B17" s="107" t="s">
        <v>117</v>
      </c>
      <c r="C17" s="100" t="s">
        <v>65</v>
      </c>
      <c r="D17" s="112">
        <f>1*2.6*2</f>
        <v>5.2</v>
      </c>
      <c r="E17" s="111">
        <v>1307970</v>
      </c>
      <c r="F17" s="119">
        <f t="shared" si="1"/>
        <v>6801444</v>
      </c>
      <c r="G17" s="129"/>
      <c r="H17" s="123">
        <f>D17</f>
        <v>5.2</v>
      </c>
      <c r="I17" s="123">
        <f t="shared" si="2"/>
        <v>83.37</v>
      </c>
      <c r="J17" s="123">
        <f t="shared" si="0"/>
        <v>78.17</v>
      </c>
    </row>
    <row r="18" spans="1:10" ht="50.1" customHeight="1">
      <c r="A18" s="130">
        <v>10</v>
      </c>
      <c r="B18" s="99" t="s">
        <v>96</v>
      </c>
      <c r="C18" s="100" t="s">
        <v>65</v>
      </c>
      <c r="D18" s="112">
        <f>2*1*1.5</f>
        <v>3</v>
      </c>
      <c r="E18" s="111">
        <v>1711123</v>
      </c>
      <c r="F18" s="119">
        <f t="shared" si="1"/>
        <v>5133369</v>
      </c>
      <c r="G18" s="129"/>
      <c r="H18" s="123">
        <f>D18</f>
        <v>3</v>
      </c>
      <c r="I18" s="123">
        <f t="shared" si="2"/>
        <v>78.17</v>
      </c>
      <c r="J18" s="123">
        <f t="shared" si="0"/>
        <v>75.17</v>
      </c>
    </row>
    <row r="19" spans="1:10" ht="36" customHeight="1">
      <c r="A19" s="127" t="s">
        <v>21</v>
      </c>
      <c r="B19" s="280" t="s">
        <v>97</v>
      </c>
      <c r="C19" s="281"/>
      <c r="D19" s="281"/>
      <c r="E19" s="282"/>
      <c r="F19" s="137">
        <f>SUM(F20:F23)</f>
        <v>6100000</v>
      </c>
      <c r="G19" s="129"/>
      <c r="H19" s="123"/>
      <c r="I19" s="123">
        <f t="shared" si="2"/>
        <v>75.17</v>
      </c>
      <c r="J19" s="123">
        <f t="shared" si="0"/>
        <v>75.17</v>
      </c>
    </row>
    <row r="20" spans="1:10" ht="36" customHeight="1">
      <c r="A20" s="130">
        <v>1</v>
      </c>
      <c r="B20" s="107" t="s">
        <v>101</v>
      </c>
      <c r="C20" s="113" t="s">
        <v>99</v>
      </c>
      <c r="D20" s="100">
        <v>1</v>
      </c>
      <c r="E20" s="119">
        <v>4500000</v>
      </c>
      <c r="F20" s="119">
        <f>E20*D20</f>
        <v>4500000</v>
      </c>
      <c r="G20" s="129"/>
      <c r="H20" s="123">
        <v>28.6</v>
      </c>
      <c r="I20" s="123">
        <f t="shared" si="2"/>
        <v>75.17</v>
      </c>
      <c r="J20" s="123">
        <f>+I20-H20</f>
        <v>46.57</v>
      </c>
    </row>
    <row r="21" spans="1:10" ht="36" customHeight="1">
      <c r="A21" s="130">
        <v>2</v>
      </c>
      <c r="B21" s="107" t="s">
        <v>102</v>
      </c>
      <c r="C21" s="113" t="s">
        <v>99</v>
      </c>
      <c r="D21" s="100">
        <v>1</v>
      </c>
      <c r="E21" s="119">
        <v>1600000</v>
      </c>
      <c r="F21" s="119">
        <f>E21*D21</f>
        <v>1600000</v>
      </c>
      <c r="G21" s="129"/>
      <c r="H21" s="123">
        <f>10000/350</f>
        <v>28.571428571428573</v>
      </c>
      <c r="I21" s="123">
        <f t="shared" si="2"/>
        <v>46.57</v>
      </c>
      <c r="J21" s="123">
        <f>+I21-H21</f>
        <v>17.998571428571427</v>
      </c>
    </row>
    <row r="22" spans="1:10" ht="47.25" customHeight="1">
      <c r="A22" s="130">
        <v>3</v>
      </c>
      <c r="B22" s="107" t="s">
        <v>100</v>
      </c>
      <c r="C22" s="113" t="s">
        <v>99</v>
      </c>
      <c r="D22" s="100">
        <v>1</v>
      </c>
      <c r="E22" s="119">
        <v>0</v>
      </c>
      <c r="F22" s="119">
        <v>0</v>
      </c>
      <c r="G22" s="129" t="s">
        <v>112</v>
      </c>
      <c r="H22" s="123">
        <f>10000/330</f>
        <v>30.303030303030305</v>
      </c>
      <c r="I22" s="123">
        <f t="shared" si="2"/>
        <v>17.998571428571427</v>
      </c>
      <c r="J22" s="123">
        <f>+I22-H22</f>
        <v>-12.304458874458877</v>
      </c>
    </row>
    <row r="23" spans="1:10" ht="47.25" customHeight="1">
      <c r="A23" s="130">
        <v>4</v>
      </c>
      <c r="B23" s="107" t="s">
        <v>98</v>
      </c>
      <c r="C23" s="113" t="s">
        <v>99</v>
      </c>
      <c r="D23" s="100">
        <v>1</v>
      </c>
      <c r="E23" s="119">
        <v>0</v>
      </c>
      <c r="F23" s="119">
        <v>0</v>
      </c>
      <c r="G23" s="129" t="s">
        <v>112</v>
      </c>
      <c r="H23" s="123">
        <f>10000/400</f>
        <v>25</v>
      </c>
      <c r="I23" s="123">
        <f t="shared" si="2"/>
        <v>-12.304458874458877</v>
      </c>
      <c r="J23" s="123">
        <f>+I23-H23</f>
        <v>-37.304458874458874</v>
      </c>
    </row>
    <row r="24" spans="1:10" ht="30" customHeight="1">
      <c r="A24" s="283" t="s">
        <v>70</v>
      </c>
      <c r="B24" s="284"/>
      <c r="C24" s="135"/>
      <c r="D24" s="135"/>
      <c r="E24" s="135"/>
      <c r="F24" s="104">
        <f>F8+F19</f>
        <v>71893425.582000002</v>
      </c>
      <c r="G24" s="136"/>
      <c r="H24" s="123"/>
      <c r="I24" s="123"/>
      <c r="J24" s="123"/>
    </row>
  </sheetData>
  <mergeCells count="7">
    <mergeCell ref="A24:B24"/>
    <mergeCell ref="A2:G2"/>
    <mergeCell ref="A3:G3"/>
    <mergeCell ref="A4:G4"/>
    <mergeCell ref="A5:G5"/>
    <mergeCell ref="B8:E8"/>
    <mergeCell ref="B19:E19"/>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An Thị Nhàn</vt:lpstr>
      <vt:lpstr>Tổng</vt:lpstr>
      <vt:lpstr>1. Phạm Thị Phương</vt:lpstr>
      <vt:lpstr>01. Phạm Thị Phương</vt:lpstr>
      <vt:lpstr>02. Phạm Thị Phương</vt:lpstr>
      <vt:lpstr>03. Phạm Thị Phương </vt:lpstr>
      <vt:lpstr>04. Tống Thị Phượng</vt:lpstr>
      <vt:lpstr>'01. Phạm Thị Phương'!Print_Area</vt:lpstr>
      <vt:lpstr>'02. Phạm Thị Phương'!Print_Area</vt:lpstr>
      <vt:lpstr>'03. Phạm Thị Phương '!Print_Area</vt:lpstr>
      <vt:lpstr>'04. Tống Thị Phượng'!Print_Area</vt:lpstr>
      <vt:lpstr>'1. Phạm Thị Phương'!Print_Area</vt:lpstr>
      <vt:lpstr>'An Thị Nhàn'!Print_Area</vt:lpstr>
      <vt:lpstr>Tổng!Print_Area</vt:lpstr>
      <vt:lpstr>'01. Phạm Thị Phương'!Print_Titles</vt:lpstr>
      <vt:lpstr>'04. Tống Thị Phượng'!Print_Titles</vt:lpstr>
      <vt:lpstr>Tổng!Print_Titles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2026-10-19T03:06:35Z</dcterms:modified>
</cp:coreProperties>
</file>